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6" windowHeight="5532" tabRatio="778"/>
  </bookViews>
  <sheets>
    <sheet name="Total Scores" sheetId="1" r:id="rId1"/>
    <sheet name="Bench Scores" sheetId="2" r:id="rId2"/>
    <sheet name="Sit Up Scores" sheetId="3" r:id="rId3"/>
    <sheet name="Sit &amp; Reach Scores" sheetId="4" r:id="rId4"/>
    <sheet name="Pull Up Scores" sheetId="5" r:id="rId5"/>
    <sheet name="1.5 Mile Run Scores" sheetId="6" r:id="rId6"/>
    <sheet name="Agility Scores" sheetId="7" r:id="rId7"/>
    <sheet name="XX Bench Calc XX" sheetId="8" r:id="rId8"/>
    <sheet name="XX SU Calc XX" sheetId="9" r:id="rId9"/>
    <sheet name="XX S&amp;R Calc XX" sheetId="10" r:id="rId10"/>
    <sheet name="XX PU Calc XX" sheetId="11" r:id="rId11"/>
    <sheet name="XX Run Calc XX" sheetId="12" r:id="rId12"/>
    <sheet name="XX Ag Calc XX" sheetId="13" r:id="rId13"/>
    <sheet name="Compatibility Report" sheetId="14" r:id="rId14"/>
  </sheets>
  <externalReferences>
    <externalReference r:id="rId15"/>
  </externalReferences>
  <definedNames>
    <definedName name="_xlnm._FilterDatabase" localSheetId="5" hidden="1">'1.5 Mile Run Scores'!$C$1:$C$200</definedName>
    <definedName name="_xlnm._FilterDatabase" localSheetId="0" hidden="1">'Total Scores'!$A$2:$X$2</definedName>
    <definedName name="Excel_BuiltIn__FilterDatabase" localSheetId="0">'Total Scores'!$A$2:$T$2</definedName>
  </definedNames>
  <calcPr calcId="152511"/>
</workbook>
</file>

<file path=xl/calcChain.xml><?xml version="1.0" encoding="utf-8"?>
<calcChain xmlns="http://schemas.openxmlformats.org/spreadsheetml/2006/main">
  <c r="S9" i="1" l="1"/>
  <c r="Q15" i="1"/>
  <c r="K82" i="1"/>
  <c r="K83" i="1"/>
  <c r="K84" i="1"/>
  <c r="K86" i="1"/>
  <c r="K87" i="1"/>
  <c r="K85" i="1"/>
  <c r="K89" i="1"/>
  <c r="K88" i="1"/>
  <c r="K90" i="1"/>
  <c r="K91" i="1"/>
  <c r="T91" i="1" s="1"/>
  <c r="K92" i="1"/>
  <c r="K94" i="1"/>
  <c r="K93" i="1"/>
  <c r="K95" i="1"/>
  <c r="K96" i="1"/>
  <c r="K97" i="1"/>
  <c r="K98" i="1"/>
  <c r="K99" i="1"/>
  <c r="K100" i="1"/>
  <c r="K101" i="1"/>
  <c r="K102" i="1"/>
  <c r="K104" i="1"/>
  <c r="K103" i="1"/>
  <c r="K106" i="1"/>
  <c r="K105" i="1"/>
  <c r="K107" i="1"/>
  <c r="K108" i="1"/>
  <c r="K109" i="1"/>
  <c r="K110" i="1"/>
  <c r="K111" i="1"/>
  <c r="K112" i="1"/>
  <c r="K113" i="1"/>
  <c r="K114" i="1"/>
  <c r="K115" i="1"/>
  <c r="K116" i="1"/>
  <c r="K117" i="1"/>
  <c r="K118" i="1"/>
  <c r="K119" i="1"/>
  <c r="K120" i="1"/>
  <c r="K121" i="1"/>
  <c r="K122" i="1"/>
  <c r="K123" i="1"/>
  <c r="K124" i="1"/>
  <c r="K125" i="1"/>
  <c r="K126" i="1"/>
  <c r="T126" i="1" s="1"/>
  <c r="K127" i="1"/>
  <c r="K128" i="1"/>
  <c r="K129" i="1"/>
  <c r="K130" i="1"/>
  <c r="K3" i="1"/>
  <c r="K4" i="1"/>
  <c r="K5" i="1"/>
  <c r="K6" i="1"/>
  <c r="K7" i="1"/>
  <c r="K9" i="1"/>
  <c r="K8" i="1"/>
  <c r="K10" i="1"/>
  <c r="K11" i="1"/>
  <c r="K12" i="1"/>
  <c r="K13" i="1"/>
  <c r="K14" i="1"/>
  <c r="K15" i="1"/>
  <c r="K16" i="1"/>
  <c r="K17" i="1"/>
  <c r="K18" i="1"/>
  <c r="K19" i="1"/>
  <c r="K20" i="1"/>
  <c r="K21" i="1"/>
  <c r="K22" i="1"/>
  <c r="K25" i="1"/>
  <c r="K24" i="1"/>
  <c r="K27" i="1"/>
  <c r="K26" i="1"/>
  <c r="K28" i="1"/>
  <c r="K29" i="1"/>
  <c r="K30" i="1"/>
  <c r="K31" i="1"/>
  <c r="K32" i="1"/>
  <c r="K33" i="1"/>
  <c r="K34" i="1"/>
  <c r="K35" i="1"/>
  <c r="K37" i="1"/>
  <c r="K38" i="1"/>
  <c r="K36" i="1"/>
  <c r="K40" i="1"/>
  <c r="K39" i="1"/>
  <c r="K41" i="1"/>
  <c r="K42" i="1"/>
  <c r="K45" i="1"/>
  <c r="K44" i="1"/>
  <c r="K43" i="1"/>
  <c r="K46" i="1"/>
  <c r="K48" i="1"/>
  <c r="K47" i="1"/>
  <c r="K49" i="1"/>
  <c r="K50" i="1"/>
  <c r="K51" i="1"/>
  <c r="K53" i="1"/>
  <c r="K52" i="1"/>
  <c r="K56" i="1"/>
  <c r="K55" i="1"/>
  <c r="K54" i="1"/>
  <c r="K65" i="1"/>
  <c r="K57" i="1"/>
  <c r="K58" i="1"/>
  <c r="K59" i="1"/>
  <c r="K61" i="1"/>
  <c r="K62" i="1"/>
  <c r="K63" i="1"/>
  <c r="K64" i="1"/>
  <c r="K69" i="1"/>
  <c r="K68" i="1"/>
  <c r="T68" i="1" s="1"/>
  <c r="K66" i="1"/>
  <c r="K67" i="1"/>
  <c r="K70" i="1"/>
  <c r="K72" i="1"/>
  <c r="K73" i="1"/>
  <c r="K60" i="1"/>
  <c r="K74" i="1"/>
  <c r="K75" i="1"/>
  <c r="K76" i="1"/>
  <c r="T76" i="1" s="1"/>
  <c r="K77" i="1"/>
  <c r="K79" i="1"/>
  <c r="K78" i="1"/>
  <c r="K80" i="1"/>
  <c r="K81" i="1"/>
  <c r="K71" i="1"/>
  <c r="M71" i="1"/>
  <c r="O71" i="1"/>
  <c r="Q4" i="1"/>
  <c r="Q5" i="1"/>
  <c r="Q6" i="1"/>
  <c r="Q7" i="1"/>
  <c r="Q9" i="1"/>
  <c r="T9" i="1" s="1"/>
  <c r="Q8" i="1"/>
  <c r="Q10" i="1"/>
  <c r="Q11" i="1"/>
  <c r="Q12" i="1"/>
  <c r="Q13" i="1"/>
  <c r="Q14" i="1"/>
  <c r="Q16" i="1"/>
  <c r="Q17" i="1"/>
  <c r="Q18" i="1"/>
  <c r="Q19" i="1"/>
  <c r="Q20" i="1"/>
  <c r="Q21" i="1"/>
  <c r="Q22" i="1"/>
  <c r="Q23" i="1"/>
  <c r="Q25" i="1"/>
  <c r="Q24" i="1"/>
  <c r="Q27" i="1"/>
  <c r="Q26" i="1"/>
  <c r="Q28" i="1"/>
  <c r="Q29" i="1"/>
  <c r="Q30" i="1"/>
  <c r="Q31" i="1"/>
  <c r="Q32" i="1"/>
  <c r="Q33" i="1"/>
  <c r="Q34" i="1"/>
  <c r="Q35" i="1"/>
  <c r="Q37" i="1"/>
  <c r="Q38" i="1"/>
  <c r="Q36" i="1"/>
  <c r="Q40" i="1"/>
  <c r="Q39" i="1"/>
  <c r="Q41" i="1"/>
  <c r="Q42" i="1"/>
  <c r="Q45" i="1"/>
  <c r="Q44" i="1"/>
  <c r="Q43" i="1"/>
  <c r="Q46" i="1"/>
  <c r="Q48" i="1"/>
  <c r="Q47" i="1"/>
  <c r="Q49" i="1"/>
  <c r="Q50" i="1"/>
  <c r="Q51" i="1"/>
  <c r="Q53" i="1"/>
  <c r="Q52" i="1"/>
  <c r="Q56" i="1"/>
  <c r="Q55" i="1"/>
  <c r="Q54" i="1"/>
  <c r="Q65" i="1"/>
  <c r="Q57" i="1"/>
  <c r="Q58" i="1"/>
  <c r="Q59" i="1"/>
  <c r="Q61" i="1"/>
  <c r="Q62" i="1"/>
  <c r="Q63" i="1"/>
  <c r="Q64" i="1"/>
  <c r="Q69" i="1"/>
  <c r="Q68" i="1"/>
  <c r="Q66" i="1"/>
  <c r="Q67" i="1"/>
  <c r="Q70" i="1"/>
  <c r="Q72" i="1"/>
  <c r="Q73" i="1"/>
  <c r="Q60" i="1"/>
  <c r="Q74" i="1"/>
  <c r="Q75" i="1"/>
  <c r="Q76" i="1"/>
  <c r="Q77" i="1"/>
  <c r="Q79" i="1"/>
  <c r="Q78" i="1"/>
  <c r="Q80" i="1"/>
  <c r="Q81" i="1"/>
  <c r="Q71" i="1"/>
  <c r="Q82" i="1"/>
  <c r="Q83" i="1"/>
  <c r="Q84" i="1"/>
  <c r="Q86" i="1"/>
  <c r="Q87" i="1"/>
  <c r="Q85" i="1"/>
  <c r="Q89" i="1"/>
  <c r="Q88" i="1"/>
  <c r="Q90" i="1"/>
  <c r="Q91" i="1"/>
  <c r="Q92" i="1"/>
  <c r="Q94" i="1"/>
  <c r="Q93" i="1"/>
  <c r="Q95" i="1"/>
  <c r="Q96" i="1"/>
  <c r="Q97" i="1"/>
  <c r="Q98" i="1"/>
  <c r="Q99" i="1"/>
  <c r="Q100" i="1"/>
  <c r="Q101" i="1"/>
  <c r="Q102" i="1"/>
  <c r="Q104" i="1"/>
  <c r="Q103" i="1"/>
  <c r="Q106" i="1"/>
  <c r="Q105" i="1"/>
  <c r="Q107" i="1"/>
  <c r="Q108" i="1"/>
  <c r="Q109" i="1"/>
  <c r="Q110" i="1"/>
  <c r="Q111" i="1"/>
  <c r="Q112" i="1"/>
  <c r="Q113" i="1"/>
  <c r="Q114" i="1"/>
  <c r="Q115" i="1"/>
  <c r="Q116" i="1"/>
  <c r="Q117" i="1"/>
  <c r="Q118" i="1"/>
  <c r="Q119" i="1"/>
  <c r="Q120" i="1"/>
  <c r="Q121" i="1"/>
  <c r="Q122" i="1"/>
  <c r="Q123" i="1"/>
  <c r="Q124" i="1"/>
  <c r="Q125" i="1"/>
  <c r="Q126" i="1"/>
  <c r="Q127" i="1"/>
  <c r="Q128" i="1"/>
  <c r="Q129" i="1"/>
  <c r="Q130" i="1"/>
  <c r="X52" i="1"/>
  <c r="Q3" i="1"/>
  <c r="H118" i="1"/>
  <c r="I118" i="1"/>
  <c r="M118" i="1"/>
  <c r="O118" i="1"/>
  <c r="S118" i="1"/>
  <c r="H98" i="1"/>
  <c r="I98" i="1"/>
  <c r="M98" i="1"/>
  <c r="O98" i="1"/>
  <c r="S98" i="1"/>
  <c r="H117" i="1"/>
  <c r="I117" i="1"/>
  <c r="M117" i="1"/>
  <c r="O117" i="1"/>
  <c r="H108" i="1"/>
  <c r="I108" i="1"/>
  <c r="T108" i="1" s="1"/>
  <c r="M108" i="1"/>
  <c r="O108" i="1"/>
  <c r="S108" i="1"/>
  <c r="H121" i="1"/>
  <c r="I121" i="1"/>
  <c r="T121" i="1" s="1"/>
  <c r="M121" i="1"/>
  <c r="O121" i="1"/>
  <c r="S121" i="1"/>
  <c r="H87" i="1"/>
  <c r="I87" i="1"/>
  <c r="M87" i="1"/>
  <c r="O87" i="1"/>
  <c r="S87" i="1"/>
  <c r="H110" i="1"/>
  <c r="I110" i="1"/>
  <c r="M110" i="1"/>
  <c r="O110" i="1"/>
  <c r="S110" i="1"/>
  <c r="H31" i="1"/>
  <c r="I31" i="1"/>
  <c r="M31" i="1"/>
  <c r="O31" i="1"/>
  <c r="H84" i="1"/>
  <c r="I84" i="1"/>
  <c r="M84" i="1"/>
  <c r="T84" i="1" s="1"/>
  <c r="O84" i="1"/>
  <c r="S84" i="1"/>
  <c r="O36" i="1"/>
  <c r="O81" i="1"/>
  <c r="O19" i="1"/>
  <c r="O44" i="1"/>
  <c r="O75" i="1"/>
  <c r="O126" i="1"/>
  <c r="O120" i="1"/>
  <c r="O91" i="1"/>
  <c r="O29" i="1"/>
  <c r="O68" i="1"/>
  <c r="O79" i="1"/>
  <c r="O33" i="1"/>
  <c r="O65" i="1"/>
  <c r="O60" i="1"/>
  <c r="O64" i="1"/>
  <c r="O47" i="1"/>
  <c r="O21" i="1"/>
  <c r="T21" i="1" s="1"/>
  <c r="O61" i="1"/>
  <c r="T61" i="1" s="1"/>
  <c r="O48" i="1"/>
  <c r="O77" i="1"/>
  <c r="O128" i="1"/>
  <c r="O129" i="1"/>
  <c r="T129" i="1" s="1"/>
  <c r="O30" i="1"/>
  <c r="O80" i="1"/>
  <c r="O66" i="1"/>
  <c r="O122" i="1"/>
  <c r="O69" i="1"/>
  <c r="O111" i="1"/>
  <c r="O116" i="1"/>
  <c r="O78" i="1"/>
  <c r="O100" i="1"/>
  <c r="O56" i="1"/>
  <c r="O20" i="1"/>
  <c r="O89" i="1"/>
  <c r="T89" i="1" s="1"/>
  <c r="O40" i="1"/>
  <c r="O106" i="1"/>
  <c r="O92" i="1"/>
  <c r="O34" i="1"/>
  <c r="O112" i="1"/>
  <c r="O25" i="1"/>
  <c r="O72" i="1"/>
  <c r="O11" i="1"/>
  <c r="O123" i="1"/>
  <c r="O93" i="1"/>
  <c r="O94" i="1"/>
  <c r="O124" i="1"/>
  <c r="T124" i="1" s="1"/>
  <c r="O85" i="1"/>
  <c r="O51" i="1"/>
  <c r="O50" i="1"/>
  <c r="O114" i="1"/>
  <c r="T114" i="1" s="1"/>
  <c r="O43" i="1"/>
  <c r="O107" i="1"/>
  <c r="O49" i="1"/>
  <c r="O59" i="1"/>
  <c r="O97" i="1"/>
  <c r="O12" i="1"/>
  <c r="O5" i="1"/>
  <c r="O17" i="1"/>
  <c r="T17" i="1" s="1"/>
  <c r="O22" i="1"/>
  <c r="O10" i="1"/>
  <c r="O6" i="1"/>
  <c r="O4" i="1"/>
  <c r="T4" i="1" s="1"/>
  <c r="O8" i="1"/>
  <c r="O53" i="1"/>
  <c r="X54" i="1"/>
  <c r="X53" i="1"/>
  <c r="X51" i="1"/>
  <c r="X50" i="1"/>
  <c r="X49" i="1"/>
  <c r="S81" i="1"/>
  <c r="S19" i="1"/>
  <c r="S44" i="1"/>
  <c r="S126" i="1"/>
  <c r="S120" i="1"/>
  <c r="S91" i="1"/>
  <c r="S29" i="1"/>
  <c r="S68" i="1"/>
  <c r="S79" i="1"/>
  <c r="S33" i="1"/>
  <c r="S48" i="1"/>
  <c r="S77" i="1"/>
  <c r="S128" i="1"/>
  <c r="S129" i="1"/>
  <c r="S80" i="1"/>
  <c r="S66" i="1"/>
  <c r="S122" i="1"/>
  <c r="S111" i="1"/>
  <c r="S116" i="1"/>
  <c r="S78" i="1"/>
  <c r="S100" i="1"/>
  <c r="S112" i="1"/>
  <c r="S106" i="1"/>
  <c r="S56" i="1"/>
  <c r="S25" i="1"/>
  <c r="S72" i="1"/>
  <c r="S11" i="1"/>
  <c r="S123" i="1"/>
  <c r="S93" i="1"/>
  <c r="S94" i="1"/>
  <c r="S124" i="1"/>
  <c r="S85" i="1"/>
  <c r="S50" i="1"/>
  <c r="S43" i="1"/>
  <c r="S63" i="1"/>
  <c r="S18" i="1"/>
  <c r="S70" i="1"/>
  <c r="S109" i="1"/>
  <c r="S41" i="1"/>
  <c r="S52" i="1"/>
  <c r="S7" i="1"/>
  <c r="S14" i="1"/>
  <c r="S15" i="1"/>
  <c r="S3" i="1"/>
  <c r="S96" i="1"/>
  <c r="S22" i="1"/>
  <c r="S4" i="1"/>
  <c r="S8" i="1"/>
  <c r="S53" i="1"/>
  <c r="S27" i="1"/>
  <c r="S90" i="1"/>
  <c r="S105" i="1"/>
  <c r="S130" i="1"/>
  <c r="S71" i="1"/>
  <c r="S16" i="1"/>
  <c r="S76" i="1"/>
  <c r="S55" i="1"/>
  <c r="O27" i="1"/>
  <c r="O9" i="1"/>
  <c r="E14" i="2"/>
  <c r="O35" i="1"/>
  <c r="T35" i="1" s="1"/>
  <c r="M35" i="1"/>
  <c r="H35" i="1"/>
  <c r="S23" i="1"/>
  <c r="O23" i="1"/>
  <c r="M23" i="1"/>
  <c r="I23" i="1"/>
  <c r="H23" i="1"/>
  <c r="E18" i="2"/>
  <c r="E107" i="2"/>
  <c r="E58" i="2"/>
  <c r="E92" i="2"/>
  <c r="E33" i="2"/>
  <c r="E52" i="2"/>
  <c r="E51" i="2"/>
  <c r="E16" i="2"/>
  <c r="E118" i="2"/>
  <c r="E60" i="2"/>
  <c r="E56" i="2"/>
  <c r="E87" i="2"/>
  <c r="E9" i="2"/>
  <c r="E94" i="2"/>
  <c r="E69" i="2"/>
  <c r="E7" i="2"/>
  <c r="E110" i="2"/>
  <c r="E86" i="2"/>
  <c r="E93" i="2"/>
  <c r="E89" i="2"/>
  <c r="E76" i="2"/>
  <c r="E35" i="2"/>
  <c r="E41" i="2"/>
  <c r="E53" i="2"/>
  <c r="E96" i="2"/>
  <c r="E44" i="2"/>
  <c r="E114" i="2"/>
  <c r="E82" i="2"/>
  <c r="E119" i="2"/>
  <c r="E120" i="2"/>
  <c r="E48" i="2"/>
  <c r="E102" i="2"/>
  <c r="E98" i="2"/>
  <c r="E121" i="2"/>
  <c r="E27" i="2"/>
  <c r="E20" i="2"/>
  <c r="E122" i="2"/>
  <c r="E5" i="2"/>
  <c r="E123" i="2"/>
  <c r="E37" i="2"/>
  <c r="E11" i="2"/>
  <c r="E3" i="2"/>
  <c r="E124" i="2"/>
  <c r="E49" i="2"/>
  <c r="E40" i="2"/>
  <c r="E12" i="2"/>
  <c r="E73" i="2"/>
  <c r="E26" i="2"/>
  <c r="E68" i="2"/>
  <c r="E2" i="2"/>
  <c r="E95" i="2"/>
  <c r="E61" i="2"/>
  <c r="E25" i="2"/>
  <c r="E125" i="2"/>
  <c r="E55" i="2"/>
  <c r="E78" i="2"/>
  <c r="E83" i="2"/>
  <c r="E29" i="2"/>
  <c r="E103" i="2"/>
  <c r="E34" i="2"/>
  <c r="E42" i="2"/>
  <c r="E13" i="2"/>
  <c r="E10" i="2"/>
  <c r="E112" i="2"/>
  <c r="E46" i="2"/>
  <c r="E111" i="2"/>
  <c r="E28" i="2"/>
  <c r="E108" i="2"/>
  <c r="E4" i="2"/>
  <c r="E8" i="2"/>
  <c r="E6" i="2"/>
  <c r="E21" i="2"/>
  <c r="E36" i="2"/>
  <c r="E19" i="2"/>
  <c r="E24" i="2"/>
  <c r="E32" i="2"/>
  <c r="E126" i="2"/>
  <c r="E57" i="2"/>
  <c r="E81" i="2"/>
  <c r="E104" i="2"/>
  <c r="E22" i="2"/>
  <c r="E84" i="2"/>
  <c r="E70" i="2"/>
  <c r="E99" i="2"/>
  <c r="E59" i="2"/>
  <c r="E90" i="2"/>
  <c r="E66" i="2"/>
  <c r="E15" i="2"/>
  <c r="E75" i="2"/>
  <c r="E74" i="2"/>
  <c r="E91" i="2"/>
  <c r="E38" i="2"/>
  <c r="E50" i="2"/>
  <c r="E63" i="2"/>
  <c r="E109" i="2"/>
  <c r="E30" i="2"/>
  <c r="E85" i="2"/>
  <c r="E88" i="2"/>
  <c r="E43" i="2"/>
  <c r="E67" i="2"/>
  <c r="E64" i="2"/>
  <c r="E77" i="2"/>
  <c r="E127" i="2"/>
  <c r="E71" i="2"/>
  <c r="E128" i="2"/>
  <c r="E129" i="2"/>
  <c r="E62" i="2"/>
  <c r="E115" i="2"/>
  <c r="E72" i="2"/>
  <c r="E17" i="2"/>
  <c r="E79" i="2"/>
  <c r="E116" i="2"/>
  <c r="E117" i="2"/>
  <c r="E130" i="2"/>
  <c r="E47" i="2"/>
  <c r="E31" i="2"/>
  <c r="E54" i="2"/>
  <c r="E45" i="2"/>
  <c r="E101" i="2"/>
  <c r="E113" i="2"/>
  <c r="E100" i="2"/>
  <c r="H9" i="1"/>
  <c r="H27" i="1"/>
  <c r="H53" i="1"/>
  <c r="H8" i="1"/>
  <c r="H4" i="1"/>
  <c r="H6" i="1"/>
  <c r="H10" i="1"/>
  <c r="H22" i="1"/>
  <c r="H17" i="1"/>
  <c r="H5" i="1"/>
  <c r="H12" i="1"/>
  <c r="H97" i="1"/>
  <c r="H59" i="1"/>
  <c r="H49" i="1"/>
  <c r="H107" i="1"/>
  <c r="H43" i="1"/>
  <c r="H114" i="1"/>
  <c r="H50" i="1"/>
  <c r="H51" i="1"/>
  <c r="H85" i="1"/>
  <c r="H124" i="1"/>
  <c r="H94" i="1"/>
  <c r="H93" i="1"/>
  <c r="H123" i="1"/>
  <c r="H11" i="1"/>
  <c r="H72" i="1"/>
  <c r="H25" i="1"/>
  <c r="H112" i="1"/>
  <c r="H34" i="1"/>
  <c r="H92" i="1"/>
  <c r="H106" i="1"/>
  <c r="H40" i="1"/>
  <c r="H89" i="1"/>
  <c r="H20" i="1"/>
  <c r="H56" i="1"/>
  <c r="H100" i="1"/>
  <c r="H78" i="1"/>
  <c r="H116" i="1"/>
  <c r="H111" i="1"/>
  <c r="H69" i="1"/>
  <c r="H122" i="1"/>
  <c r="H66" i="1"/>
  <c r="H80" i="1"/>
  <c r="H30" i="1"/>
  <c r="H129" i="1"/>
  <c r="H128" i="1"/>
  <c r="H77" i="1"/>
  <c r="H48" i="1"/>
  <c r="H61" i="1"/>
  <c r="H21" i="1"/>
  <c r="H47" i="1"/>
  <c r="H64" i="1"/>
  <c r="H60" i="1"/>
  <c r="H65" i="1"/>
  <c r="H33" i="1"/>
  <c r="H79" i="1"/>
  <c r="H68" i="1"/>
  <c r="H29" i="1"/>
  <c r="H91" i="1"/>
  <c r="H120" i="1"/>
  <c r="H126" i="1"/>
  <c r="H75" i="1"/>
  <c r="H44" i="1"/>
  <c r="H19" i="1"/>
  <c r="H81" i="1"/>
  <c r="H36" i="1"/>
  <c r="I53" i="1"/>
  <c r="I8" i="1"/>
  <c r="I4" i="1"/>
  <c r="I6" i="1"/>
  <c r="T6" i="1" s="1"/>
  <c r="I10" i="1"/>
  <c r="I22" i="1"/>
  <c r="I17" i="1"/>
  <c r="I5" i="1"/>
  <c r="I12" i="1"/>
  <c r="I97" i="1"/>
  <c r="I59" i="1"/>
  <c r="I49" i="1"/>
  <c r="I107" i="1"/>
  <c r="I43" i="1"/>
  <c r="I114" i="1"/>
  <c r="I50" i="1"/>
  <c r="I51" i="1"/>
  <c r="I85" i="1"/>
  <c r="I124" i="1"/>
  <c r="I94" i="1"/>
  <c r="I93" i="1"/>
  <c r="I123" i="1"/>
  <c r="I11" i="1"/>
  <c r="I72" i="1"/>
  <c r="I25" i="1"/>
  <c r="I112" i="1"/>
  <c r="I34" i="1"/>
  <c r="I92" i="1"/>
  <c r="I106" i="1"/>
  <c r="I40" i="1"/>
  <c r="I89" i="1"/>
  <c r="I20" i="1"/>
  <c r="I56" i="1"/>
  <c r="I100" i="1"/>
  <c r="I78" i="1"/>
  <c r="I116" i="1"/>
  <c r="I111" i="1"/>
  <c r="T111" i="1" s="1"/>
  <c r="I69" i="1"/>
  <c r="I122" i="1"/>
  <c r="I66" i="1"/>
  <c r="I80" i="1"/>
  <c r="I30" i="1"/>
  <c r="I129" i="1"/>
  <c r="I128" i="1"/>
  <c r="I77" i="1"/>
  <c r="I48" i="1"/>
  <c r="I61" i="1"/>
  <c r="I21" i="1"/>
  <c r="I47" i="1"/>
  <c r="I64" i="1"/>
  <c r="I60" i="1"/>
  <c r="I65" i="1"/>
  <c r="I33" i="1"/>
  <c r="I79" i="1"/>
  <c r="I68" i="1"/>
  <c r="I29" i="1"/>
  <c r="T29" i="1" s="1"/>
  <c r="I91" i="1"/>
  <c r="I120" i="1"/>
  <c r="I126" i="1"/>
  <c r="I75" i="1"/>
  <c r="I44" i="1"/>
  <c r="I19" i="1"/>
  <c r="I81" i="1"/>
  <c r="I36" i="1"/>
  <c r="M53" i="1"/>
  <c r="M8" i="1"/>
  <c r="M4" i="1"/>
  <c r="M6" i="1"/>
  <c r="M10" i="1"/>
  <c r="M22" i="1"/>
  <c r="M17" i="1"/>
  <c r="M5" i="1"/>
  <c r="M12" i="1"/>
  <c r="M97" i="1"/>
  <c r="M59" i="1"/>
  <c r="M49" i="1"/>
  <c r="M107" i="1"/>
  <c r="M43" i="1"/>
  <c r="M114" i="1"/>
  <c r="M50" i="1"/>
  <c r="M51" i="1"/>
  <c r="M85" i="1"/>
  <c r="M124" i="1"/>
  <c r="M94" i="1"/>
  <c r="M93" i="1"/>
  <c r="M123" i="1"/>
  <c r="M11" i="1"/>
  <c r="M72" i="1"/>
  <c r="M25" i="1"/>
  <c r="M112" i="1"/>
  <c r="M34" i="1"/>
  <c r="M92" i="1"/>
  <c r="M106" i="1"/>
  <c r="M40" i="1"/>
  <c r="M89" i="1"/>
  <c r="M20" i="1"/>
  <c r="M56" i="1"/>
  <c r="M100" i="1"/>
  <c r="M78" i="1"/>
  <c r="M116" i="1"/>
  <c r="M111" i="1"/>
  <c r="M69" i="1"/>
  <c r="M122" i="1"/>
  <c r="M66" i="1"/>
  <c r="M80" i="1"/>
  <c r="M30" i="1"/>
  <c r="M129" i="1"/>
  <c r="M128" i="1"/>
  <c r="M77" i="1"/>
  <c r="M48" i="1"/>
  <c r="M61" i="1"/>
  <c r="M21" i="1"/>
  <c r="M47" i="1"/>
  <c r="M64" i="1"/>
  <c r="M60" i="1"/>
  <c r="M65" i="1"/>
  <c r="M33" i="1"/>
  <c r="M79" i="1"/>
  <c r="M68" i="1"/>
  <c r="M29" i="1"/>
  <c r="M91" i="1"/>
  <c r="M120" i="1"/>
  <c r="M126" i="1"/>
  <c r="M75" i="1"/>
  <c r="M44" i="1"/>
  <c r="M19" i="1"/>
  <c r="M81" i="1"/>
  <c r="M36" i="1"/>
  <c r="I27" i="1"/>
  <c r="M27" i="1"/>
  <c r="I9" i="1"/>
  <c r="M9" i="1"/>
  <c r="E39" i="2"/>
  <c r="C63" i="4"/>
  <c r="C93" i="4"/>
  <c r="C85" i="4"/>
  <c r="H103" i="1"/>
  <c r="I103" i="1"/>
  <c r="T103" i="1" s="1"/>
  <c r="M103" i="1"/>
  <c r="O103" i="1"/>
  <c r="S103" i="1"/>
  <c r="H88" i="1"/>
  <c r="I88" i="1"/>
  <c r="M88" i="1"/>
  <c r="O88" i="1"/>
  <c r="H13" i="1"/>
  <c r="I13" i="1"/>
  <c r="M13" i="1"/>
  <c r="O13" i="1"/>
  <c r="S13" i="1"/>
  <c r="H26" i="1"/>
  <c r="I26" i="1"/>
  <c r="M26" i="1"/>
  <c r="O26" i="1"/>
  <c r="S26" i="1"/>
  <c r="H73" i="1"/>
  <c r="I73" i="1"/>
  <c r="M73" i="1"/>
  <c r="T73" i="1" s="1"/>
  <c r="O73" i="1"/>
  <c r="H39" i="1"/>
  <c r="I39" i="1"/>
  <c r="M39" i="1"/>
  <c r="T39" i="1" s="1"/>
  <c r="O39" i="1"/>
  <c r="S39" i="1"/>
  <c r="H82" i="1"/>
  <c r="I82" i="1"/>
  <c r="T82" i="1" s="1"/>
  <c r="M82" i="1"/>
  <c r="O82" i="1"/>
  <c r="S82" i="1"/>
  <c r="H28" i="1"/>
  <c r="I28" i="1"/>
  <c r="M28" i="1"/>
  <c r="O28" i="1"/>
  <c r="H125" i="1"/>
  <c r="I125" i="1"/>
  <c r="M125" i="1"/>
  <c r="O125" i="1"/>
  <c r="S125" i="1"/>
  <c r="H115" i="1"/>
  <c r="I115" i="1"/>
  <c r="M115" i="1"/>
  <c r="O115" i="1"/>
  <c r="T115" i="1" s="1"/>
  <c r="S115" i="1"/>
  <c r="H101" i="1"/>
  <c r="I101" i="1"/>
  <c r="M101" i="1"/>
  <c r="T101" i="1" s="1"/>
  <c r="O101" i="1"/>
  <c r="S101" i="1"/>
  <c r="H45" i="1"/>
  <c r="I45" i="1"/>
  <c r="T45" i="1" s="1"/>
  <c r="M45" i="1"/>
  <c r="O45" i="1"/>
  <c r="H38" i="1"/>
  <c r="I38" i="1"/>
  <c r="T38" i="1" s="1"/>
  <c r="M38" i="1"/>
  <c r="O38" i="1"/>
  <c r="S38" i="1"/>
  <c r="H74" i="1"/>
  <c r="I74" i="1"/>
  <c r="M74" i="1"/>
  <c r="O74" i="1"/>
  <c r="S74" i="1"/>
  <c r="H86" i="1"/>
  <c r="I86" i="1"/>
  <c r="M86" i="1"/>
  <c r="O86" i="1"/>
  <c r="H58" i="1"/>
  <c r="I58" i="1"/>
  <c r="M58" i="1"/>
  <c r="O58" i="1"/>
  <c r="S58" i="1"/>
  <c r="H127" i="1"/>
  <c r="I127" i="1"/>
  <c r="M127" i="1"/>
  <c r="O127" i="1"/>
  <c r="S127" i="1"/>
  <c r="H130" i="1"/>
  <c r="I130" i="1"/>
  <c r="M130" i="1"/>
  <c r="O130" i="1"/>
  <c r="H71" i="1"/>
  <c r="I71" i="1"/>
  <c r="H83" i="1"/>
  <c r="I83" i="1"/>
  <c r="M83" i="1"/>
  <c r="O83" i="1"/>
  <c r="H119" i="1"/>
  <c r="I119" i="1"/>
  <c r="M119" i="1"/>
  <c r="O119" i="1"/>
  <c r="H96" i="1"/>
  <c r="I96" i="1"/>
  <c r="M96" i="1"/>
  <c r="O96" i="1"/>
  <c r="H113" i="1"/>
  <c r="I113" i="1"/>
  <c r="M113" i="1"/>
  <c r="O113" i="1"/>
  <c r="H104" i="1"/>
  <c r="I104" i="1"/>
  <c r="M104" i="1"/>
  <c r="O104" i="1"/>
  <c r="H46" i="1"/>
  <c r="I46" i="1"/>
  <c r="M46" i="1"/>
  <c r="T46" i="1" s="1"/>
  <c r="O46" i="1"/>
  <c r="H24" i="1"/>
  <c r="I24" i="1"/>
  <c r="M24" i="1"/>
  <c r="O24" i="1"/>
  <c r="H102" i="1"/>
  <c r="I102" i="1"/>
  <c r="M102" i="1"/>
  <c r="O102" i="1"/>
  <c r="H3" i="1"/>
  <c r="I3" i="1"/>
  <c r="M3" i="1"/>
  <c r="O3" i="1"/>
  <c r="H15" i="1"/>
  <c r="I15" i="1"/>
  <c r="M15" i="1"/>
  <c r="O15" i="1"/>
  <c r="H14" i="1"/>
  <c r="I14" i="1"/>
  <c r="T14" i="1" s="1"/>
  <c r="M14" i="1"/>
  <c r="O14" i="1"/>
  <c r="H7" i="1"/>
  <c r="I7" i="1"/>
  <c r="M7" i="1"/>
  <c r="O7" i="1"/>
  <c r="H54" i="1"/>
  <c r="I54" i="1"/>
  <c r="M54" i="1"/>
  <c r="O54" i="1"/>
  <c r="T54" i="1" s="1"/>
  <c r="H52" i="1"/>
  <c r="I52" i="1"/>
  <c r="T52" i="1" s="1"/>
  <c r="M52" i="1"/>
  <c r="O52" i="1"/>
  <c r="H62" i="1"/>
  <c r="I62" i="1"/>
  <c r="M62" i="1"/>
  <c r="O62" i="1"/>
  <c r="H41" i="1"/>
  <c r="I41" i="1"/>
  <c r="M41" i="1"/>
  <c r="O41" i="1"/>
  <c r="H109" i="1"/>
  <c r="I109" i="1"/>
  <c r="M109" i="1"/>
  <c r="O109" i="1"/>
  <c r="H70" i="1"/>
  <c r="I70" i="1"/>
  <c r="M70" i="1"/>
  <c r="O70" i="1"/>
  <c r="H95" i="1"/>
  <c r="I95" i="1"/>
  <c r="M95" i="1"/>
  <c r="O95" i="1"/>
  <c r="T95" i="1" s="1"/>
  <c r="H18" i="1"/>
  <c r="I18" i="1"/>
  <c r="M18" i="1"/>
  <c r="O18" i="1"/>
  <c r="H63" i="1"/>
  <c r="I63" i="1"/>
  <c r="M63" i="1"/>
  <c r="O63" i="1"/>
  <c r="H37" i="1"/>
  <c r="I37" i="1"/>
  <c r="M37" i="1"/>
  <c r="O37" i="1"/>
  <c r="H55" i="1"/>
  <c r="I55" i="1"/>
  <c r="M55" i="1"/>
  <c r="O55" i="1"/>
  <c r="H32" i="1"/>
  <c r="I32" i="1"/>
  <c r="M32" i="1"/>
  <c r="O32" i="1"/>
  <c r="H76" i="1"/>
  <c r="I76" i="1"/>
  <c r="M76" i="1"/>
  <c r="O76" i="1"/>
  <c r="H16" i="1"/>
  <c r="I16" i="1"/>
  <c r="M16" i="1"/>
  <c r="O16" i="1"/>
  <c r="H105" i="1"/>
  <c r="I105" i="1"/>
  <c r="M105" i="1"/>
  <c r="O105" i="1"/>
  <c r="H67" i="1"/>
  <c r="I67" i="1"/>
  <c r="M67" i="1"/>
  <c r="O67" i="1"/>
  <c r="H57" i="1"/>
  <c r="I57" i="1"/>
  <c r="M57" i="1"/>
  <c r="O57" i="1"/>
  <c r="H42" i="1"/>
  <c r="I42" i="1"/>
  <c r="M42" i="1"/>
  <c r="O42" i="1"/>
  <c r="T42" i="1" s="1"/>
  <c r="H99" i="1"/>
  <c r="I99" i="1"/>
  <c r="M99" i="1"/>
  <c r="O99" i="1"/>
  <c r="H90" i="1"/>
  <c r="I90" i="1"/>
  <c r="M90" i="1"/>
  <c r="O90" i="1"/>
  <c r="C2" i="8"/>
  <c r="D2" i="8"/>
  <c r="E2" i="8"/>
  <c r="F2" i="8"/>
  <c r="I2" i="8"/>
  <c r="J2" i="8"/>
  <c r="K2" i="8"/>
  <c r="C3" i="8"/>
  <c r="D3" i="8"/>
  <c r="E3" i="8"/>
  <c r="F3" i="8"/>
  <c r="I3" i="8"/>
  <c r="J3" i="8"/>
  <c r="K3" i="8"/>
  <c r="C4" i="8"/>
  <c r="D4" i="8"/>
  <c r="E4" i="8"/>
  <c r="F4" i="8"/>
  <c r="I4" i="8"/>
  <c r="J4" i="8"/>
  <c r="K4" i="8"/>
  <c r="C5" i="8"/>
  <c r="D5" i="8"/>
  <c r="E5" i="8"/>
  <c r="F5" i="8"/>
  <c r="I5" i="8"/>
  <c r="J5" i="8"/>
  <c r="K5" i="8"/>
  <c r="C6" i="8"/>
  <c r="D6" i="8"/>
  <c r="E6" i="8"/>
  <c r="F6" i="8"/>
  <c r="I6" i="8"/>
  <c r="J6" i="8"/>
  <c r="K6" i="8"/>
  <c r="C7" i="8"/>
  <c r="D7" i="8"/>
  <c r="E7" i="8"/>
  <c r="F7" i="8"/>
  <c r="I7" i="8"/>
  <c r="J7" i="8"/>
  <c r="K7" i="8"/>
  <c r="C8" i="8"/>
  <c r="D8" i="8"/>
  <c r="E8" i="8"/>
  <c r="F8" i="8"/>
  <c r="I8" i="8"/>
  <c r="J8" i="8"/>
  <c r="K8" i="8"/>
  <c r="C9" i="8"/>
  <c r="D9" i="8"/>
  <c r="E9" i="8"/>
  <c r="F9" i="8"/>
  <c r="I9" i="8"/>
  <c r="J9" i="8"/>
  <c r="K9" i="8"/>
  <c r="C10" i="8"/>
  <c r="D10" i="8"/>
  <c r="E10" i="8"/>
  <c r="F10" i="8"/>
  <c r="I10" i="8"/>
  <c r="J10" i="8"/>
  <c r="K10" i="8"/>
  <c r="C11" i="8"/>
  <c r="D11" i="8"/>
  <c r="E11" i="8"/>
  <c r="F11" i="8"/>
  <c r="I11" i="8"/>
  <c r="J11" i="8"/>
  <c r="K11" i="8"/>
  <c r="C12" i="8"/>
  <c r="D12" i="8"/>
  <c r="E12" i="8"/>
  <c r="F12" i="8"/>
  <c r="I12" i="8"/>
  <c r="J12" i="8"/>
  <c r="K12" i="8"/>
  <c r="C13" i="8"/>
  <c r="D13" i="8"/>
  <c r="E13" i="8"/>
  <c r="F13" i="8"/>
  <c r="I13" i="8"/>
  <c r="J13" i="8"/>
  <c r="K13" i="8"/>
  <c r="C14" i="8"/>
  <c r="D14" i="8"/>
  <c r="E14" i="8"/>
  <c r="F14" i="8"/>
  <c r="I14" i="8"/>
  <c r="J14" i="8"/>
  <c r="K14" i="8"/>
  <c r="C15" i="8"/>
  <c r="D15" i="8"/>
  <c r="E15" i="8"/>
  <c r="F15" i="8"/>
  <c r="I15" i="8"/>
  <c r="J15" i="8"/>
  <c r="K15" i="8"/>
  <c r="C16" i="8"/>
  <c r="D16" i="8"/>
  <c r="E16" i="8"/>
  <c r="F16" i="8"/>
  <c r="I16" i="8"/>
  <c r="J16" i="8"/>
  <c r="K16" i="8"/>
  <c r="C17" i="8"/>
  <c r="D17" i="8"/>
  <c r="E17" i="8"/>
  <c r="F17" i="8"/>
  <c r="I17" i="8"/>
  <c r="J17" i="8"/>
  <c r="K17" i="8"/>
  <c r="C18" i="8"/>
  <c r="D18" i="8"/>
  <c r="E18" i="8"/>
  <c r="F18" i="8"/>
  <c r="I18" i="8"/>
  <c r="J18" i="8"/>
  <c r="K18" i="8"/>
  <c r="C19" i="8"/>
  <c r="D19" i="8"/>
  <c r="E19" i="8"/>
  <c r="F19" i="8"/>
  <c r="I19" i="8"/>
  <c r="J19" i="8"/>
  <c r="K19" i="8"/>
  <c r="C20" i="8"/>
  <c r="D20" i="8"/>
  <c r="E20" i="8"/>
  <c r="F20" i="8"/>
  <c r="I20" i="8"/>
  <c r="J20" i="8"/>
  <c r="K20" i="8"/>
  <c r="C21" i="8"/>
  <c r="D21" i="8"/>
  <c r="E21" i="8"/>
  <c r="F21" i="8"/>
  <c r="I21" i="8"/>
  <c r="J21" i="8"/>
  <c r="K21" i="8"/>
  <c r="C22" i="8"/>
  <c r="D22" i="8"/>
  <c r="E22" i="8"/>
  <c r="F22" i="8"/>
  <c r="I22" i="8"/>
  <c r="J22" i="8"/>
  <c r="K22" i="8"/>
  <c r="C23" i="8"/>
  <c r="D23" i="8"/>
  <c r="E23" i="8"/>
  <c r="F23" i="8"/>
  <c r="I23" i="8"/>
  <c r="J23" i="8"/>
  <c r="K23" i="8"/>
  <c r="C24" i="8"/>
  <c r="D24" i="8"/>
  <c r="E24" i="8"/>
  <c r="F24" i="8"/>
  <c r="I24" i="8"/>
  <c r="J24" i="8"/>
  <c r="K24" i="8"/>
  <c r="C25" i="8"/>
  <c r="D25" i="8"/>
  <c r="E25" i="8"/>
  <c r="F25" i="8"/>
  <c r="I25" i="8"/>
  <c r="J25" i="8"/>
  <c r="K25" i="8"/>
  <c r="C26" i="8"/>
  <c r="D26" i="8"/>
  <c r="E26" i="8"/>
  <c r="F26" i="8"/>
  <c r="I26" i="8"/>
  <c r="J26" i="8"/>
  <c r="K26" i="8"/>
  <c r="C27" i="8"/>
  <c r="D27" i="8"/>
  <c r="E27" i="8"/>
  <c r="F27" i="8"/>
  <c r="I27" i="8"/>
  <c r="J27" i="8"/>
  <c r="K27" i="8"/>
  <c r="C28" i="8"/>
  <c r="D28" i="8"/>
  <c r="E28" i="8"/>
  <c r="F28" i="8"/>
  <c r="I28" i="8"/>
  <c r="J28" i="8"/>
  <c r="K28" i="8"/>
  <c r="C29" i="8"/>
  <c r="D29" i="8"/>
  <c r="E29" i="8"/>
  <c r="F29" i="8"/>
  <c r="I29" i="8"/>
  <c r="J29" i="8"/>
  <c r="K29" i="8"/>
  <c r="C30" i="8"/>
  <c r="D30" i="8"/>
  <c r="E30" i="8"/>
  <c r="F30" i="8"/>
  <c r="I30" i="8"/>
  <c r="J30" i="8"/>
  <c r="K30" i="8"/>
  <c r="C31" i="8"/>
  <c r="D31" i="8"/>
  <c r="E31" i="8"/>
  <c r="F31" i="8"/>
  <c r="I31" i="8"/>
  <c r="J31" i="8"/>
  <c r="K31" i="8"/>
  <c r="C32" i="8"/>
  <c r="D32" i="8"/>
  <c r="E32" i="8"/>
  <c r="F32" i="8"/>
  <c r="I32" i="8"/>
  <c r="J32" i="8"/>
  <c r="K32" i="8"/>
  <c r="C33" i="8"/>
  <c r="D33" i="8"/>
  <c r="E33" i="8"/>
  <c r="F33" i="8"/>
  <c r="I33" i="8"/>
  <c r="J33" i="8"/>
  <c r="K33" i="8"/>
  <c r="C34" i="8"/>
  <c r="D34" i="8"/>
  <c r="E34" i="8"/>
  <c r="F34" i="8"/>
  <c r="I34" i="8"/>
  <c r="J34" i="8"/>
  <c r="K34" i="8"/>
  <c r="C35" i="8"/>
  <c r="D35" i="8"/>
  <c r="E35" i="8"/>
  <c r="F35" i="8"/>
  <c r="I35" i="8"/>
  <c r="J35" i="8"/>
  <c r="K35" i="8"/>
  <c r="C36" i="8"/>
  <c r="D36" i="8"/>
  <c r="E36" i="8"/>
  <c r="F36" i="8"/>
  <c r="I36" i="8"/>
  <c r="J36" i="8"/>
  <c r="K36" i="8"/>
  <c r="C37" i="8"/>
  <c r="D37" i="8"/>
  <c r="E37" i="8"/>
  <c r="F37" i="8"/>
  <c r="I37" i="8"/>
  <c r="J37" i="8"/>
  <c r="K37" i="8"/>
  <c r="C38" i="8"/>
  <c r="D38" i="8"/>
  <c r="E38" i="8"/>
  <c r="F38" i="8"/>
  <c r="I38" i="8"/>
  <c r="J38" i="8"/>
  <c r="K38" i="8"/>
  <c r="C39" i="8"/>
  <c r="D39" i="8"/>
  <c r="E39" i="8"/>
  <c r="F39" i="8"/>
  <c r="I39" i="8"/>
  <c r="J39" i="8"/>
  <c r="K39" i="8"/>
  <c r="C40" i="8"/>
  <c r="D40" i="8"/>
  <c r="E40" i="8"/>
  <c r="F40" i="8"/>
  <c r="I40" i="8"/>
  <c r="J40" i="8"/>
  <c r="K40" i="8"/>
  <c r="C41" i="8"/>
  <c r="D41" i="8"/>
  <c r="E41" i="8"/>
  <c r="F41" i="8"/>
  <c r="I41" i="8"/>
  <c r="J41" i="8"/>
  <c r="K41" i="8"/>
  <c r="C42" i="8"/>
  <c r="D42" i="8"/>
  <c r="E42" i="8"/>
  <c r="F42" i="8"/>
  <c r="I42" i="8"/>
  <c r="J42" i="8"/>
  <c r="K42" i="8"/>
  <c r="C43" i="8"/>
  <c r="D43" i="8"/>
  <c r="E43" i="8"/>
  <c r="F43" i="8"/>
  <c r="I43" i="8"/>
  <c r="J43" i="8"/>
  <c r="K43" i="8"/>
  <c r="C44" i="8"/>
  <c r="D44" i="8"/>
  <c r="E44" i="8"/>
  <c r="F44" i="8"/>
  <c r="I44" i="8"/>
  <c r="J44" i="8"/>
  <c r="K44" i="8"/>
  <c r="C45" i="8"/>
  <c r="D45" i="8"/>
  <c r="E45" i="8"/>
  <c r="F45" i="8"/>
  <c r="I45" i="8"/>
  <c r="J45" i="8"/>
  <c r="K45" i="8"/>
  <c r="C46" i="8"/>
  <c r="D46" i="8"/>
  <c r="E46" i="8"/>
  <c r="F46" i="8"/>
  <c r="I46" i="8"/>
  <c r="J46" i="8"/>
  <c r="K46" i="8"/>
  <c r="C47" i="8"/>
  <c r="D47" i="8"/>
  <c r="E47" i="8"/>
  <c r="F47" i="8"/>
  <c r="I47" i="8"/>
  <c r="J47" i="8"/>
  <c r="K47" i="8"/>
  <c r="C2" i="11"/>
  <c r="D2" i="11"/>
  <c r="E2" i="11"/>
  <c r="F2" i="11"/>
  <c r="I2" i="11"/>
  <c r="J2" i="11"/>
  <c r="K2" i="11"/>
  <c r="C3" i="11"/>
  <c r="D3" i="11"/>
  <c r="E3" i="11"/>
  <c r="F3" i="11"/>
  <c r="I3" i="11"/>
  <c r="J3" i="11"/>
  <c r="K3" i="11"/>
  <c r="C4" i="11"/>
  <c r="D4" i="11"/>
  <c r="E4" i="11"/>
  <c r="F4" i="11"/>
  <c r="I4" i="11"/>
  <c r="J4" i="11"/>
  <c r="K4" i="11"/>
  <c r="C5" i="11"/>
  <c r="D5" i="11"/>
  <c r="E5" i="11"/>
  <c r="F5" i="11"/>
  <c r="I5" i="11"/>
  <c r="J5" i="11"/>
  <c r="K5" i="11"/>
  <c r="C6" i="11"/>
  <c r="D6" i="11"/>
  <c r="E6" i="11"/>
  <c r="F6" i="11"/>
  <c r="I6" i="11"/>
  <c r="J6" i="11"/>
  <c r="K6" i="11"/>
  <c r="C7" i="11"/>
  <c r="D7" i="11"/>
  <c r="E7" i="11"/>
  <c r="F7" i="11"/>
  <c r="I7" i="11"/>
  <c r="J7" i="11"/>
  <c r="K7" i="11"/>
  <c r="C8" i="11"/>
  <c r="D8" i="11"/>
  <c r="E8" i="11"/>
  <c r="F8" i="11"/>
  <c r="I8" i="11"/>
  <c r="J8" i="11"/>
  <c r="K8" i="11"/>
  <c r="C9" i="11"/>
  <c r="D9" i="11"/>
  <c r="E9" i="11"/>
  <c r="F9" i="11"/>
  <c r="I9" i="11"/>
  <c r="J9" i="11"/>
  <c r="K9" i="11"/>
  <c r="C10" i="11"/>
  <c r="D10" i="11"/>
  <c r="E10" i="11"/>
  <c r="F10" i="11"/>
  <c r="I10" i="11"/>
  <c r="J10" i="11"/>
  <c r="K10" i="11"/>
  <c r="C11" i="11"/>
  <c r="D11" i="11"/>
  <c r="E11" i="11"/>
  <c r="F11" i="11"/>
  <c r="I11" i="11"/>
  <c r="J11" i="11"/>
  <c r="K11" i="11"/>
  <c r="C12" i="11"/>
  <c r="D12" i="11"/>
  <c r="E12" i="11"/>
  <c r="F12" i="11"/>
  <c r="I12" i="11"/>
  <c r="J12" i="11"/>
  <c r="K12" i="11"/>
  <c r="C13" i="11"/>
  <c r="D13" i="11"/>
  <c r="E13" i="11"/>
  <c r="F13" i="11"/>
  <c r="I13" i="11"/>
  <c r="J13" i="11"/>
  <c r="K13" i="11"/>
  <c r="C14" i="11"/>
  <c r="D14" i="11"/>
  <c r="E14" i="11"/>
  <c r="F14" i="11"/>
  <c r="I14" i="11"/>
  <c r="J14" i="11"/>
  <c r="K14" i="11"/>
  <c r="C15" i="11"/>
  <c r="D15" i="11"/>
  <c r="E15" i="11"/>
  <c r="F15" i="11"/>
  <c r="I15" i="11"/>
  <c r="J15" i="11"/>
  <c r="K15" i="11"/>
  <c r="C16" i="11"/>
  <c r="D16" i="11"/>
  <c r="E16" i="11"/>
  <c r="F16" i="11"/>
  <c r="I16" i="11"/>
  <c r="J16" i="11"/>
  <c r="K16" i="11"/>
  <c r="C17" i="11"/>
  <c r="D17" i="11"/>
  <c r="E17" i="11"/>
  <c r="F17" i="11"/>
  <c r="I17" i="11"/>
  <c r="J17" i="11"/>
  <c r="K17" i="11"/>
  <c r="C18" i="11"/>
  <c r="D18" i="11"/>
  <c r="E18" i="11"/>
  <c r="F18" i="11"/>
  <c r="I18" i="11"/>
  <c r="J18" i="11"/>
  <c r="K18" i="11"/>
  <c r="C19" i="11"/>
  <c r="D19" i="11"/>
  <c r="E19" i="11"/>
  <c r="F19" i="11"/>
  <c r="I19" i="11"/>
  <c r="J19" i="11"/>
  <c r="K19" i="11"/>
  <c r="C20" i="11"/>
  <c r="D20" i="11"/>
  <c r="E20" i="11"/>
  <c r="F20" i="11"/>
  <c r="I20" i="11"/>
  <c r="J20" i="11"/>
  <c r="K20" i="11"/>
  <c r="C21" i="11"/>
  <c r="D21" i="11"/>
  <c r="E21" i="11"/>
  <c r="F21" i="11"/>
  <c r="I21" i="11"/>
  <c r="J21" i="11"/>
  <c r="K21" i="11"/>
  <c r="C22" i="11"/>
  <c r="D22" i="11"/>
  <c r="E22" i="11"/>
  <c r="F22" i="11"/>
  <c r="I22" i="11"/>
  <c r="J22" i="11"/>
  <c r="K22" i="11"/>
  <c r="C23" i="11"/>
  <c r="D23" i="11"/>
  <c r="E23" i="11"/>
  <c r="F23" i="11"/>
  <c r="I23" i="11"/>
  <c r="J23" i="11"/>
  <c r="K23" i="11"/>
  <c r="C24" i="11"/>
  <c r="D24" i="11"/>
  <c r="E24" i="11"/>
  <c r="F24" i="11"/>
  <c r="I24" i="11"/>
  <c r="J24" i="11"/>
  <c r="K24" i="11"/>
  <c r="C25" i="11"/>
  <c r="D25" i="11"/>
  <c r="E25" i="11"/>
  <c r="F25" i="11"/>
  <c r="I25" i="11"/>
  <c r="J25" i="11"/>
  <c r="K25" i="11"/>
  <c r="C26" i="11"/>
  <c r="D26" i="11"/>
  <c r="E26" i="11"/>
  <c r="F26" i="11"/>
  <c r="I26" i="11"/>
  <c r="J26" i="11"/>
  <c r="K26" i="11"/>
  <c r="C27" i="11"/>
  <c r="D27" i="11"/>
  <c r="E27" i="11"/>
  <c r="F27" i="11"/>
  <c r="I27" i="11"/>
  <c r="J27" i="11"/>
  <c r="K27" i="11"/>
  <c r="C28" i="11"/>
  <c r="D28" i="11"/>
  <c r="E28" i="11"/>
  <c r="F28" i="11"/>
  <c r="I28" i="11"/>
  <c r="J28" i="11"/>
  <c r="K28" i="11"/>
  <c r="C29" i="11"/>
  <c r="D29" i="11"/>
  <c r="E29" i="11"/>
  <c r="F29" i="11"/>
  <c r="I29" i="11"/>
  <c r="J29" i="11"/>
  <c r="K29" i="11"/>
  <c r="C30" i="11"/>
  <c r="D30" i="11"/>
  <c r="E30" i="11"/>
  <c r="F30" i="11"/>
  <c r="I30" i="11"/>
  <c r="J30" i="11"/>
  <c r="K30" i="11"/>
  <c r="C31" i="11"/>
  <c r="D31" i="11"/>
  <c r="E31" i="11"/>
  <c r="F31" i="11"/>
  <c r="I31" i="11"/>
  <c r="J31" i="11"/>
  <c r="K31" i="11"/>
  <c r="C32" i="11"/>
  <c r="D32" i="11"/>
  <c r="E32" i="11"/>
  <c r="F32" i="11"/>
  <c r="I32" i="11"/>
  <c r="J32" i="11"/>
  <c r="K32" i="11"/>
  <c r="C33" i="11"/>
  <c r="D33" i="11"/>
  <c r="E33" i="11"/>
  <c r="F33" i="11"/>
  <c r="I33" i="11"/>
  <c r="J33" i="11"/>
  <c r="K33" i="11"/>
  <c r="C34" i="11"/>
  <c r="D34" i="11"/>
  <c r="E34" i="11"/>
  <c r="F34" i="11"/>
  <c r="I34" i="11"/>
  <c r="J34" i="11"/>
  <c r="K34" i="11"/>
  <c r="C35" i="11"/>
  <c r="D35" i="11"/>
  <c r="E35" i="11"/>
  <c r="F35" i="11"/>
  <c r="I35" i="11"/>
  <c r="J35" i="11"/>
  <c r="K35" i="11"/>
  <c r="C36" i="11"/>
  <c r="D36" i="11"/>
  <c r="E36" i="11"/>
  <c r="F36" i="11"/>
  <c r="I36" i="11"/>
  <c r="J36" i="11"/>
  <c r="K36" i="11"/>
  <c r="C37" i="11"/>
  <c r="D37" i="11"/>
  <c r="E37" i="11"/>
  <c r="F37" i="11"/>
  <c r="I37" i="11"/>
  <c r="J37" i="11"/>
  <c r="K37" i="11"/>
  <c r="C38" i="11"/>
  <c r="D38" i="11"/>
  <c r="E38" i="11"/>
  <c r="F38" i="11"/>
  <c r="I38" i="11"/>
  <c r="J38" i="11"/>
  <c r="K38" i="11"/>
  <c r="C39" i="11"/>
  <c r="D39" i="11"/>
  <c r="E39" i="11"/>
  <c r="F39" i="11"/>
  <c r="I39" i="11"/>
  <c r="J39" i="11"/>
  <c r="K39" i="11"/>
  <c r="C40" i="11"/>
  <c r="D40" i="11"/>
  <c r="E40" i="11"/>
  <c r="F40" i="11"/>
  <c r="I40" i="11"/>
  <c r="J40" i="11"/>
  <c r="K40" i="11"/>
  <c r="C41" i="11"/>
  <c r="D41" i="11"/>
  <c r="E41" i="11"/>
  <c r="F41" i="11"/>
  <c r="I41" i="11"/>
  <c r="J41" i="11"/>
  <c r="K41" i="11"/>
  <c r="C42" i="11"/>
  <c r="D42" i="11"/>
  <c r="E42" i="11"/>
  <c r="F42" i="11"/>
  <c r="I42" i="11"/>
  <c r="J42" i="11"/>
  <c r="K42" i="11"/>
  <c r="C43" i="11"/>
  <c r="D43" i="11"/>
  <c r="E43" i="11"/>
  <c r="F43" i="11"/>
  <c r="I43" i="11"/>
  <c r="J43" i="11"/>
  <c r="K43" i="11"/>
  <c r="C44" i="11"/>
  <c r="D44" i="11"/>
  <c r="E44" i="11"/>
  <c r="F44" i="11"/>
  <c r="I44" i="11"/>
  <c r="J44" i="11"/>
  <c r="K44" i="11"/>
  <c r="C45" i="11"/>
  <c r="D45" i="11"/>
  <c r="E45" i="11"/>
  <c r="F45" i="11"/>
  <c r="I45" i="11"/>
  <c r="J45" i="11"/>
  <c r="K45" i="11"/>
  <c r="C46" i="11"/>
  <c r="D46" i="11"/>
  <c r="E46" i="11"/>
  <c r="F46" i="11"/>
  <c r="I46" i="11"/>
  <c r="J46" i="11"/>
  <c r="K46" i="11"/>
  <c r="C47" i="11"/>
  <c r="D47" i="11"/>
  <c r="E47" i="11"/>
  <c r="F47" i="11"/>
  <c r="I47" i="11"/>
  <c r="J47" i="11"/>
  <c r="K47" i="11"/>
  <c r="C48" i="11"/>
  <c r="D48" i="11"/>
  <c r="E48" i="11"/>
  <c r="F48" i="11"/>
  <c r="I48" i="11"/>
  <c r="J48" i="11"/>
  <c r="K48" i="11"/>
  <c r="C49" i="11"/>
  <c r="D49" i="11"/>
  <c r="E49" i="11"/>
  <c r="F49" i="11"/>
  <c r="I49" i="11"/>
  <c r="J49" i="11"/>
  <c r="K49" i="11"/>
  <c r="C50" i="11"/>
  <c r="D50" i="11"/>
  <c r="E50" i="11"/>
  <c r="F50" i="11"/>
  <c r="I50" i="11"/>
  <c r="J50" i="11"/>
  <c r="K50" i="11"/>
  <c r="C51" i="11"/>
  <c r="D51" i="11"/>
  <c r="E51" i="11"/>
  <c r="F51" i="11"/>
  <c r="I51" i="11"/>
  <c r="J51" i="11"/>
  <c r="K51" i="11"/>
  <c r="C52" i="11"/>
  <c r="D52" i="11"/>
  <c r="E52" i="11"/>
  <c r="F52" i="11"/>
  <c r="I52" i="11"/>
  <c r="J52" i="11"/>
  <c r="K52" i="11"/>
  <c r="L1" i="12"/>
  <c r="L2"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C2" i="10"/>
  <c r="D2" i="10"/>
  <c r="E2" i="10"/>
  <c r="F2" i="10"/>
  <c r="I2" i="10"/>
  <c r="J2" i="10"/>
  <c r="K2" i="10"/>
  <c r="C3" i="10"/>
  <c r="D3" i="10"/>
  <c r="E3" i="10"/>
  <c r="F3" i="10"/>
  <c r="I3" i="10"/>
  <c r="J3" i="10"/>
  <c r="K3" i="10"/>
  <c r="C4" i="10"/>
  <c r="D4" i="10"/>
  <c r="E4" i="10"/>
  <c r="F4" i="10"/>
  <c r="I4" i="10"/>
  <c r="J4" i="10"/>
  <c r="K4" i="10"/>
  <c r="C5" i="10"/>
  <c r="D5" i="10"/>
  <c r="E5" i="10"/>
  <c r="F5" i="10"/>
  <c r="I5" i="10"/>
  <c r="J5" i="10"/>
  <c r="K5" i="10"/>
  <c r="C6" i="10"/>
  <c r="D6" i="10"/>
  <c r="E6" i="10"/>
  <c r="F6" i="10"/>
  <c r="I6" i="10"/>
  <c r="J6" i="10"/>
  <c r="K6" i="10"/>
  <c r="C7" i="10"/>
  <c r="D7" i="10"/>
  <c r="E7" i="10"/>
  <c r="F7" i="10"/>
  <c r="I7" i="10"/>
  <c r="J7" i="10"/>
  <c r="K7" i="10"/>
  <c r="C8" i="10"/>
  <c r="D8" i="10"/>
  <c r="E8" i="10"/>
  <c r="F8" i="10"/>
  <c r="I8" i="10"/>
  <c r="J8" i="10"/>
  <c r="K8" i="10"/>
  <c r="C9" i="10"/>
  <c r="D9" i="10"/>
  <c r="E9" i="10"/>
  <c r="F9" i="10"/>
  <c r="I9" i="10"/>
  <c r="J9" i="10"/>
  <c r="K9" i="10"/>
  <c r="C10" i="10"/>
  <c r="D10" i="10"/>
  <c r="E10" i="10"/>
  <c r="F10" i="10"/>
  <c r="I10" i="10"/>
  <c r="J10" i="10"/>
  <c r="K10" i="10"/>
  <c r="C11" i="10"/>
  <c r="D11" i="10"/>
  <c r="E11" i="10"/>
  <c r="F11" i="10"/>
  <c r="I11" i="10"/>
  <c r="J11" i="10"/>
  <c r="K11" i="10"/>
  <c r="C12" i="10"/>
  <c r="D12" i="10"/>
  <c r="E12" i="10"/>
  <c r="F12" i="10"/>
  <c r="I12" i="10"/>
  <c r="J12" i="10"/>
  <c r="K12" i="10"/>
  <c r="C13" i="10"/>
  <c r="D13" i="10"/>
  <c r="E13" i="10"/>
  <c r="F13" i="10"/>
  <c r="I13" i="10"/>
  <c r="J13" i="10"/>
  <c r="K13" i="10"/>
  <c r="C14" i="10"/>
  <c r="D14" i="10"/>
  <c r="E14" i="10"/>
  <c r="F14" i="10"/>
  <c r="I14" i="10"/>
  <c r="J14" i="10"/>
  <c r="K14" i="10"/>
  <c r="C15" i="10"/>
  <c r="D15" i="10"/>
  <c r="E15" i="10"/>
  <c r="F15" i="10"/>
  <c r="I15" i="10"/>
  <c r="J15" i="10"/>
  <c r="K15" i="10"/>
  <c r="C16" i="10"/>
  <c r="D16" i="10"/>
  <c r="E16" i="10"/>
  <c r="F16" i="10"/>
  <c r="I16" i="10"/>
  <c r="J16" i="10"/>
  <c r="K16" i="10"/>
  <c r="C17" i="10"/>
  <c r="D17" i="10"/>
  <c r="E17" i="10"/>
  <c r="F17" i="10"/>
  <c r="I17" i="10"/>
  <c r="J17" i="10"/>
  <c r="K17" i="10"/>
  <c r="C18" i="10"/>
  <c r="D18" i="10"/>
  <c r="E18" i="10"/>
  <c r="F18" i="10"/>
  <c r="I18" i="10"/>
  <c r="J18" i="10"/>
  <c r="K18" i="10"/>
  <c r="C19" i="10"/>
  <c r="D19" i="10"/>
  <c r="E19" i="10"/>
  <c r="F19" i="10"/>
  <c r="I19" i="10"/>
  <c r="J19" i="10"/>
  <c r="K19" i="10"/>
  <c r="C20" i="10"/>
  <c r="D20" i="10"/>
  <c r="E20" i="10"/>
  <c r="F20" i="10"/>
  <c r="I20" i="10"/>
  <c r="J20" i="10"/>
  <c r="K20" i="10"/>
  <c r="C21" i="10"/>
  <c r="D21" i="10"/>
  <c r="E21" i="10"/>
  <c r="F21" i="10"/>
  <c r="I21" i="10"/>
  <c r="J21" i="10"/>
  <c r="K21" i="10"/>
  <c r="C22" i="10"/>
  <c r="D22" i="10"/>
  <c r="E22" i="10"/>
  <c r="F22" i="10"/>
  <c r="I22" i="10"/>
  <c r="J22" i="10"/>
  <c r="K22" i="10"/>
  <c r="C23" i="10"/>
  <c r="D23" i="10"/>
  <c r="E23" i="10"/>
  <c r="F23" i="10"/>
  <c r="I23" i="10"/>
  <c r="J23" i="10"/>
  <c r="K23" i="10"/>
  <c r="C24" i="10"/>
  <c r="D24" i="10"/>
  <c r="E24" i="10"/>
  <c r="F24" i="10"/>
  <c r="I24" i="10"/>
  <c r="J24" i="10"/>
  <c r="K24" i="10"/>
  <c r="C25" i="10"/>
  <c r="D25" i="10"/>
  <c r="E25" i="10"/>
  <c r="F25" i="10"/>
  <c r="I25" i="10"/>
  <c r="J25" i="10"/>
  <c r="K25" i="10"/>
  <c r="C26" i="10"/>
  <c r="D26" i="10"/>
  <c r="E26" i="10"/>
  <c r="F26" i="10"/>
  <c r="I26" i="10"/>
  <c r="J26" i="10"/>
  <c r="K26" i="10"/>
  <c r="C27" i="10"/>
  <c r="D27" i="10"/>
  <c r="E27" i="10"/>
  <c r="F27" i="10"/>
  <c r="I27" i="10"/>
  <c r="J27" i="10"/>
  <c r="K27" i="10"/>
  <c r="C28" i="10"/>
  <c r="D28" i="10"/>
  <c r="E28" i="10"/>
  <c r="F28" i="10"/>
  <c r="I28" i="10"/>
  <c r="J28" i="10"/>
  <c r="K28" i="10"/>
  <c r="C29" i="10"/>
  <c r="D29" i="10"/>
  <c r="E29" i="10"/>
  <c r="F29" i="10"/>
  <c r="I29" i="10"/>
  <c r="J29" i="10"/>
  <c r="K29" i="10"/>
  <c r="C30" i="10"/>
  <c r="D30" i="10"/>
  <c r="E30" i="10"/>
  <c r="F30" i="10"/>
  <c r="I30" i="10"/>
  <c r="J30" i="10"/>
  <c r="K30" i="10"/>
  <c r="C31" i="10"/>
  <c r="D31" i="10"/>
  <c r="E31" i="10"/>
  <c r="F31" i="10"/>
  <c r="I31" i="10"/>
  <c r="J31" i="10"/>
  <c r="K31" i="10"/>
  <c r="C32" i="10"/>
  <c r="D32" i="10"/>
  <c r="E32" i="10"/>
  <c r="F32" i="10"/>
  <c r="I32" i="10"/>
  <c r="J32" i="10"/>
  <c r="K32" i="10"/>
  <c r="C33" i="10"/>
  <c r="D33" i="10"/>
  <c r="E33" i="10"/>
  <c r="F33" i="10"/>
  <c r="I33" i="10"/>
  <c r="J33" i="10"/>
  <c r="K33" i="10"/>
  <c r="C34" i="10"/>
  <c r="D34" i="10"/>
  <c r="E34" i="10"/>
  <c r="F34" i="10"/>
  <c r="I34" i="10"/>
  <c r="J34" i="10"/>
  <c r="K34" i="10"/>
  <c r="C35" i="10"/>
  <c r="D35" i="10"/>
  <c r="E35" i="10"/>
  <c r="F35" i="10"/>
  <c r="I35" i="10"/>
  <c r="J35" i="10"/>
  <c r="K35" i="10"/>
  <c r="C36" i="10"/>
  <c r="D36" i="10"/>
  <c r="E36" i="10"/>
  <c r="F36" i="10"/>
  <c r="I36" i="10"/>
  <c r="J36" i="10"/>
  <c r="K36" i="10"/>
  <c r="C37" i="10"/>
  <c r="D37" i="10"/>
  <c r="E37" i="10"/>
  <c r="F37" i="10"/>
  <c r="I37" i="10"/>
  <c r="J37" i="10"/>
  <c r="K37" i="10"/>
  <c r="C38" i="10"/>
  <c r="D38" i="10"/>
  <c r="E38" i="10"/>
  <c r="F38" i="10"/>
  <c r="I38" i="10"/>
  <c r="J38" i="10"/>
  <c r="K38" i="10"/>
  <c r="C39" i="10"/>
  <c r="D39" i="10"/>
  <c r="E39" i="10"/>
  <c r="F39" i="10"/>
  <c r="I39" i="10"/>
  <c r="J39" i="10"/>
  <c r="K39" i="10"/>
  <c r="C40" i="10"/>
  <c r="D40" i="10"/>
  <c r="E40" i="10"/>
  <c r="F40" i="10"/>
  <c r="I40" i="10"/>
  <c r="J40" i="10"/>
  <c r="K40" i="10"/>
  <c r="C41" i="10"/>
  <c r="D41" i="10"/>
  <c r="E41" i="10"/>
  <c r="F41" i="10"/>
  <c r="I41" i="10"/>
  <c r="J41" i="10"/>
  <c r="K41" i="10"/>
  <c r="C42" i="10"/>
  <c r="D42" i="10"/>
  <c r="E42" i="10"/>
  <c r="F42" i="10"/>
  <c r="I42" i="10"/>
  <c r="J42" i="10"/>
  <c r="K42" i="10"/>
  <c r="C43" i="10"/>
  <c r="D43" i="10"/>
  <c r="E43" i="10"/>
  <c r="F43" i="10"/>
  <c r="I43" i="10"/>
  <c r="J43" i="10"/>
  <c r="K43" i="10"/>
  <c r="C44" i="10"/>
  <c r="D44" i="10"/>
  <c r="E44" i="10"/>
  <c r="F44" i="10"/>
  <c r="I44" i="10"/>
  <c r="J44" i="10"/>
  <c r="K44" i="10"/>
  <c r="C45" i="10"/>
  <c r="D45" i="10"/>
  <c r="E45" i="10"/>
  <c r="F45" i="10"/>
  <c r="I45" i="10"/>
  <c r="J45" i="10"/>
  <c r="K45" i="10"/>
  <c r="C46" i="10"/>
  <c r="D46" i="10"/>
  <c r="E46" i="10"/>
  <c r="F46" i="10"/>
  <c r="I46" i="10"/>
  <c r="J46" i="10"/>
  <c r="K46" i="10"/>
  <c r="C47" i="10"/>
  <c r="D47" i="10"/>
  <c r="E47" i="10"/>
  <c r="F47" i="10"/>
  <c r="I47" i="10"/>
  <c r="J47" i="10"/>
  <c r="K47" i="10"/>
  <c r="C48" i="10"/>
  <c r="D48" i="10"/>
  <c r="E48" i="10"/>
  <c r="F48" i="10"/>
  <c r="I48" i="10"/>
  <c r="J48" i="10"/>
  <c r="K48" i="10"/>
  <c r="C49" i="10"/>
  <c r="D49" i="10"/>
  <c r="E49" i="10"/>
  <c r="F49" i="10"/>
  <c r="I49" i="10"/>
  <c r="J49" i="10"/>
  <c r="K49" i="10"/>
  <c r="C50" i="10"/>
  <c r="D50" i="10"/>
  <c r="E50" i="10"/>
  <c r="F50" i="10"/>
  <c r="I50" i="10"/>
  <c r="J50" i="10"/>
  <c r="K50" i="10"/>
  <c r="C51" i="10"/>
  <c r="D51" i="10"/>
  <c r="E51" i="10"/>
  <c r="F51" i="10"/>
  <c r="I51" i="10"/>
  <c r="J51" i="10"/>
  <c r="K51" i="10"/>
  <c r="C52" i="10"/>
  <c r="D52" i="10"/>
  <c r="E52" i="10"/>
  <c r="F52" i="10"/>
  <c r="I52" i="10"/>
  <c r="J52" i="10"/>
  <c r="K52" i="10"/>
  <c r="C53" i="10"/>
  <c r="D53" i="10"/>
  <c r="E53" i="10"/>
  <c r="F53" i="10"/>
  <c r="I53" i="10"/>
  <c r="J53" i="10"/>
  <c r="K53" i="10"/>
  <c r="C54" i="10"/>
  <c r="D54" i="10"/>
  <c r="E54" i="10"/>
  <c r="F54" i="10"/>
  <c r="I54" i="10"/>
  <c r="J54" i="10"/>
  <c r="K54" i="10"/>
  <c r="C55" i="10"/>
  <c r="D55" i="10"/>
  <c r="E55" i="10"/>
  <c r="F55" i="10"/>
  <c r="I55" i="10"/>
  <c r="J55" i="10"/>
  <c r="K55" i="10"/>
  <c r="C56" i="10"/>
  <c r="D56" i="10"/>
  <c r="E56" i="10"/>
  <c r="F56" i="10"/>
  <c r="I56" i="10"/>
  <c r="J56" i="10"/>
  <c r="K56" i="10"/>
  <c r="C57" i="10"/>
  <c r="D57" i="10"/>
  <c r="E57" i="10"/>
  <c r="F57" i="10"/>
  <c r="I57" i="10"/>
  <c r="J57" i="10"/>
  <c r="K57" i="10"/>
  <c r="C58" i="10"/>
  <c r="D58" i="10"/>
  <c r="E58" i="10"/>
  <c r="F58" i="10"/>
  <c r="K58" i="10"/>
  <c r="C59" i="10"/>
  <c r="D59" i="10"/>
  <c r="E59" i="10"/>
  <c r="F59" i="10"/>
  <c r="K59" i="10"/>
  <c r="D60" i="10"/>
  <c r="E60" i="10"/>
  <c r="F60" i="10"/>
  <c r="K60" i="10"/>
  <c r="D61" i="10"/>
  <c r="E61" i="10"/>
  <c r="F61" i="10"/>
  <c r="K61" i="10"/>
  <c r="F62" i="10"/>
  <c r="C2" i="9"/>
  <c r="D2" i="9"/>
  <c r="E2" i="9"/>
  <c r="F2" i="9"/>
  <c r="I2" i="9"/>
  <c r="J2" i="9"/>
  <c r="K2" i="9"/>
  <c r="C3" i="9"/>
  <c r="D3" i="9"/>
  <c r="E3" i="9"/>
  <c r="F3" i="9"/>
  <c r="I3" i="9"/>
  <c r="J3" i="9"/>
  <c r="K3" i="9"/>
  <c r="C4" i="9"/>
  <c r="D4" i="9"/>
  <c r="E4" i="9"/>
  <c r="F4" i="9"/>
  <c r="I4" i="9"/>
  <c r="J4" i="9"/>
  <c r="K4" i="9"/>
  <c r="C5" i="9"/>
  <c r="D5" i="9"/>
  <c r="E5" i="9"/>
  <c r="F5" i="9"/>
  <c r="I5" i="9"/>
  <c r="J5" i="9"/>
  <c r="K5" i="9"/>
  <c r="C6" i="9"/>
  <c r="D6" i="9"/>
  <c r="E6" i="9"/>
  <c r="F6" i="9"/>
  <c r="I6" i="9"/>
  <c r="J6" i="9"/>
  <c r="K6" i="9"/>
  <c r="C7" i="9"/>
  <c r="D7" i="9"/>
  <c r="E7" i="9"/>
  <c r="F7" i="9"/>
  <c r="I7" i="9"/>
  <c r="J7" i="9"/>
  <c r="K7" i="9"/>
  <c r="C8" i="9"/>
  <c r="D8" i="9"/>
  <c r="E8" i="9"/>
  <c r="F8" i="9"/>
  <c r="I8" i="9"/>
  <c r="J8" i="9"/>
  <c r="K8" i="9"/>
  <c r="C9" i="9"/>
  <c r="D9" i="9"/>
  <c r="E9" i="9"/>
  <c r="F9" i="9"/>
  <c r="I9" i="9"/>
  <c r="J9" i="9"/>
  <c r="K9" i="9"/>
  <c r="C10" i="9"/>
  <c r="D10" i="9"/>
  <c r="E10" i="9"/>
  <c r="F10" i="9"/>
  <c r="I10" i="9"/>
  <c r="J10" i="9"/>
  <c r="K10" i="9"/>
  <c r="C11" i="9"/>
  <c r="D11" i="9"/>
  <c r="E11" i="9"/>
  <c r="F11" i="9"/>
  <c r="I11" i="9"/>
  <c r="J11" i="9"/>
  <c r="K11" i="9"/>
  <c r="C12" i="9"/>
  <c r="D12" i="9"/>
  <c r="E12" i="9"/>
  <c r="F12" i="9"/>
  <c r="I12" i="9"/>
  <c r="J12" i="9"/>
  <c r="K12" i="9"/>
  <c r="C13" i="9"/>
  <c r="D13" i="9"/>
  <c r="E13" i="9"/>
  <c r="F13" i="9"/>
  <c r="I13" i="9"/>
  <c r="J13" i="9"/>
  <c r="K13" i="9"/>
  <c r="C14" i="9"/>
  <c r="D14" i="9"/>
  <c r="E14" i="9"/>
  <c r="F14" i="9"/>
  <c r="I14" i="9"/>
  <c r="J14" i="9"/>
  <c r="K14" i="9"/>
  <c r="C15" i="9"/>
  <c r="D15" i="9"/>
  <c r="E15" i="9"/>
  <c r="F15" i="9"/>
  <c r="I15" i="9"/>
  <c r="J15" i="9"/>
  <c r="K15" i="9"/>
  <c r="C16" i="9"/>
  <c r="D16" i="9"/>
  <c r="E16" i="9"/>
  <c r="F16" i="9"/>
  <c r="I16" i="9"/>
  <c r="J16" i="9"/>
  <c r="K16" i="9"/>
  <c r="C17" i="9"/>
  <c r="D17" i="9"/>
  <c r="E17" i="9"/>
  <c r="F17" i="9"/>
  <c r="I17" i="9"/>
  <c r="J17" i="9"/>
  <c r="K17" i="9"/>
  <c r="C18" i="9"/>
  <c r="D18" i="9"/>
  <c r="E18" i="9"/>
  <c r="F18" i="9"/>
  <c r="I18" i="9"/>
  <c r="J18" i="9"/>
  <c r="K18" i="9"/>
  <c r="C19" i="9"/>
  <c r="D19" i="9"/>
  <c r="E19" i="9"/>
  <c r="F19" i="9"/>
  <c r="I19" i="9"/>
  <c r="J19" i="9"/>
  <c r="K19" i="9"/>
  <c r="C20" i="9"/>
  <c r="D20" i="9"/>
  <c r="E20" i="9"/>
  <c r="F20" i="9"/>
  <c r="I20" i="9"/>
  <c r="J20" i="9"/>
  <c r="K20" i="9"/>
  <c r="C21" i="9"/>
  <c r="D21" i="9"/>
  <c r="E21" i="9"/>
  <c r="F21" i="9"/>
  <c r="I21" i="9"/>
  <c r="J21" i="9"/>
  <c r="K21" i="9"/>
  <c r="C22" i="9"/>
  <c r="D22" i="9"/>
  <c r="E22" i="9"/>
  <c r="F22" i="9"/>
  <c r="I22" i="9"/>
  <c r="J22" i="9"/>
  <c r="K22" i="9"/>
  <c r="C23" i="9"/>
  <c r="D23" i="9"/>
  <c r="E23" i="9"/>
  <c r="F23" i="9"/>
  <c r="I23" i="9"/>
  <c r="J23" i="9"/>
  <c r="K23" i="9"/>
  <c r="C24" i="9"/>
  <c r="D24" i="9"/>
  <c r="E24" i="9"/>
  <c r="F24" i="9"/>
  <c r="I24" i="9"/>
  <c r="J24" i="9"/>
  <c r="K24" i="9"/>
  <c r="C25" i="9"/>
  <c r="D25" i="9"/>
  <c r="E25" i="9"/>
  <c r="F25" i="9"/>
  <c r="I25" i="9"/>
  <c r="J25" i="9"/>
  <c r="K25" i="9"/>
  <c r="C26" i="9"/>
  <c r="D26" i="9"/>
  <c r="E26" i="9"/>
  <c r="F26" i="9"/>
  <c r="I26" i="9"/>
  <c r="J26" i="9"/>
  <c r="K26" i="9"/>
  <c r="C27" i="9"/>
  <c r="D27" i="9"/>
  <c r="E27" i="9"/>
  <c r="F27" i="9"/>
  <c r="I27" i="9"/>
  <c r="J27" i="9"/>
  <c r="K27" i="9"/>
  <c r="C28" i="9"/>
  <c r="D28" i="9"/>
  <c r="E28" i="9"/>
  <c r="F28" i="9"/>
  <c r="I28" i="9"/>
  <c r="J28" i="9"/>
  <c r="K28" i="9"/>
  <c r="C29" i="9"/>
  <c r="D29" i="9"/>
  <c r="E29" i="9"/>
  <c r="F29" i="9"/>
  <c r="I29" i="9"/>
  <c r="J29" i="9"/>
  <c r="K29" i="9"/>
  <c r="C30" i="9"/>
  <c r="D30" i="9"/>
  <c r="E30" i="9"/>
  <c r="F30" i="9"/>
  <c r="I30" i="9"/>
  <c r="J30" i="9"/>
  <c r="K30" i="9"/>
  <c r="C31" i="9"/>
  <c r="D31" i="9"/>
  <c r="E31" i="9"/>
  <c r="F31" i="9"/>
  <c r="I31" i="9"/>
  <c r="J31" i="9"/>
  <c r="K31" i="9"/>
  <c r="C32" i="9"/>
  <c r="D32" i="9"/>
  <c r="E32" i="9"/>
  <c r="F32" i="9"/>
  <c r="I32" i="9"/>
  <c r="J32" i="9"/>
  <c r="K32" i="9"/>
  <c r="C33" i="9"/>
  <c r="D33" i="9"/>
  <c r="E33" i="9"/>
  <c r="F33" i="9"/>
  <c r="I33" i="9"/>
  <c r="J33" i="9"/>
  <c r="K33" i="9"/>
  <c r="C34" i="9"/>
  <c r="D34" i="9"/>
  <c r="E34" i="9"/>
  <c r="F34" i="9"/>
  <c r="I34" i="9"/>
  <c r="J34" i="9"/>
  <c r="K34" i="9"/>
  <c r="C35" i="9"/>
  <c r="D35" i="9"/>
  <c r="E35" i="9"/>
  <c r="F35" i="9"/>
  <c r="I35" i="9"/>
  <c r="J35" i="9"/>
  <c r="K35" i="9"/>
  <c r="C36" i="9"/>
  <c r="D36" i="9"/>
  <c r="E36" i="9"/>
  <c r="F36" i="9"/>
  <c r="I36" i="9"/>
  <c r="J36" i="9"/>
  <c r="K36" i="9"/>
  <c r="C37" i="9"/>
  <c r="D37" i="9"/>
  <c r="E37" i="9"/>
  <c r="F37" i="9"/>
  <c r="I37" i="9"/>
  <c r="J37" i="9"/>
  <c r="K37" i="9"/>
  <c r="C38" i="9"/>
  <c r="D38" i="9"/>
  <c r="E38" i="9"/>
  <c r="F38" i="9"/>
  <c r="I38" i="9"/>
  <c r="J38" i="9"/>
  <c r="K38" i="9"/>
  <c r="C39" i="9"/>
  <c r="D39" i="9"/>
  <c r="E39" i="9"/>
  <c r="F39" i="9"/>
  <c r="I39" i="9"/>
  <c r="J39" i="9"/>
  <c r="K39" i="9"/>
  <c r="C40" i="9"/>
  <c r="D40" i="9"/>
  <c r="E40" i="9"/>
  <c r="F40" i="9"/>
  <c r="I40" i="9"/>
  <c r="J40" i="9"/>
  <c r="K40" i="9"/>
  <c r="C41" i="9"/>
  <c r="D41" i="9"/>
  <c r="E41" i="9"/>
  <c r="F41" i="9"/>
  <c r="I41" i="9"/>
  <c r="J41" i="9"/>
  <c r="K41" i="9"/>
  <c r="C42" i="9"/>
  <c r="D42" i="9"/>
  <c r="E42" i="9"/>
  <c r="F42" i="9"/>
  <c r="I42" i="9"/>
  <c r="J42" i="9"/>
  <c r="K42" i="9"/>
  <c r="C43" i="9"/>
  <c r="D43" i="9"/>
  <c r="E43" i="9"/>
  <c r="F43" i="9"/>
  <c r="I43" i="9"/>
  <c r="J43" i="9"/>
  <c r="K43" i="9"/>
  <c r="C44" i="9"/>
  <c r="D44" i="9"/>
  <c r="E44" i="9"/>
  <c r="F44" i="9"/>
  <c r="I44" i="9"/>
  <c r="J44" i="9"/>
  <c r="K44" i="9"/>
  <c r="C45" i="9"/>
  <c r="D45" i="9"/>
  <c r="E45" i="9"/>
  <c r="F45" i="9"/>
  <c r="I45" i="9"/>
  <c r="J45" i="9"/>
  <c r="K45" i="9"/>
  <c r="C46" i="9"/>
  <c r="D46" i="9"/>
  <c r="E46" i="9"/>
  <c r="F46" i="9"/>
  <c r="I46" i="9"/>
  <c r="J46" i="9"/>
  <c r="K46" i="9"/>
  <c r="C47" i="9"/>
  <c r="D47" i="9"/>
  <c r="E47" i="9"/>
  <c r="F47" i="9"/>
  <c r="I47" i="9"/>
  <c r="J47" i="9"/>
  <c r="K47" i="9"/>
  <c r="C48" i="9"/>
  <c r="D48" i="9"/>
  <c r="E48" i="9"/>
  <c r="F48" i="9"/>
  <c r="I48" i="9"/>
  <c r="J48" i="9"/>
  <c r="K48" i="9"/>
  <c r="C49" i="9"/>
  <c r="D49" i="9"/>
  <c r="E49" i="9"/>
  <c r="F49" i="9"/>
  <c r="I49" i="9"/>
  <c r="J49" i="9"/>
  <c r="K49" i="9"/>
  <c r="C50" i="9"/>
  <c r="D50" i="9"/>
  <c r="E50" i="9"/>
  <c r="F50" i="9"/>
  <c r="I50" i="9"/>
  <c r="J50" i="9"/>
  <c r="K50" i="9"/>
  <c r="C51" i="9"/>
  <c r="D51" i="9"/>
  <c r="E51" i="9"/>
  <c r="F51" i="9"/>
  <c r="I51" i="9"/>
  <c r="J51" i="9"/>
  <c r="K51" i="9"/>
  <c r="C52" i="9"/>
  <c r="D52" i="9"/>
  <c r="E52" i="9"/>
  <c r="F52" i="9"/>
  <c r="I52" i="9"/>
  <c r="J52" i="9"/>
  <c r="K52" i="9"/>
  <c r="C53" i="9"/>
  <c r="D53" i="9"/>
  <c r="E53" i="9"/>
  <c r="F53" i="9"/>
  <c r="I53" i="9"/>
  <c r="J53" i="9"/>
  <c r="K53" i="9"/>
  <c r="C54" i="9"/>
  <c r="D54" i="9"/>
  <c r="E54" i="9"/>
  <c r="F54" i="9"/>
  <c r="I54" i="9"/>
  <c r="J54" i="9"/>
  <c r="K54" i="9"/>
  <c r="C55" i="9"/>
  <c r="D55" i="9"/>
  <c r="E55" i="9"/>
  <c r="F55" i="9"/>
  <c r="I55" i="9"/>
  <c r="J55" i="9"/>
  <c r="K55" i="9"/>
  <c r="D56" i="9"/>
  <c r="E56" i="9"/>
  <c r="F56" i="9"/>
  <c r="I56" i="9"/>
  <c r="J56" i="9"/>
  <c r="K56" i="9"/>
  <c r="D57" i="9"/>
  <c r="E57" i="9"/>
  <c r="F57" i="9"/>
  <c r="I57" i="9"/>
  <c r="J57" i="9"/>
  <c r="K57" i="9"/>
  <c r="D58" i="9"/>
  <c r="E58" i="9"/>
  <c r="F58" i="9"/>
  <c r="I58" i="9"/>
  <c r="J58" i="9"/>
  <c r="K58" i="9"/>
  <c r="D59" i="9"/>
  <c r="E59" i="9"/>
  <c r="F59" i="9"/>
  <c r="J59" i="9"/>
  <c r="K59" i="9"/>
  <c r="D60" i="9"/>
  <c r="E60" i="9"/>
  <c r="F60" i="9"/>
  <c r="J60" i="9"/>
  <c r="K60" i="9"/>
  <c r="E61" i="9"/>
  <c r="F61" i="9"/>
  <c r="J61" i="9"/>
  <c r="K61" i="9"/>
  <c r="E62" i="9"/>
  <c r="F62" i="9"/>
  <c r="K62" i="9"/>
  <c r="E63" i="9"/>
  <c r="F63" i="9"/>
  <c r="K63" i="9"/>
  <c r="E64" i="9"/>
  <c r="F64" i="9"/>
  <c r="K64" i="9"/>
  <c r="E65" i="9"/>
  <c r="F65" i="9"/>
  <c r="K65" i="9"/>
  <c r="F66" i="9"/>
  <c r="K66" i="9"/>
  <c r="F67" i="9"/>
  <c r="K67" i="9"/>
  <c r="E23" i="2"/>
  <c r="E80" i="2"/>
  <c r="E65" i="2"/>
  <c r="E97" i="2"/>
  <c r="E105" i="2"/>
  <c r="E106" i="2"/>
  <c r="M4"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T71" i="1"/>
  <c r="T56" i="1"/>
  <c r="T12" i="1"/>
  <c r="T116" i="1"/>
  <c r="T49" i="1"/>
  <c r="T120" i="1"/>
  <c r="T105" i="1"/>
  <c r="T26" i="1"/>
  <c r="T130" i="1" l="1"/>
  <c r="T64" i="1"/>
  <c r="T123" i="1"/>
  <c r="T22" i="1"/>
  <c r="T59" i="1"/>
  <c r="T96" i="1"/>
  <c r="T127" i="1"/>
  <c r="T125" i="1"/>
  <c r="T77" i="1"/>
  <c r="T25" i="1"/>
  <c r="T51" i="1"/>
  <c r="T94" i="1"/>
  <c r="T87" i="1"/>
  <c r="T32" i="1"/>
  <c r="T86" i="1"/>
  <c r="T19" i="1"/>
  <c r="T48" i="1"/>
  <c r="T69" i="1"/>
  <c r="T43" i="1"/>
  <c r="T44" i="1"/>
  <c r="T80" i="1"/>
  <c r="T93" i="1"/>
  <c r="T107" i="1"/>
  <c r="T10" i="1"/>
  <c r="T31" i="1"/>
  <c r="T63" i="1"/>
  <c r="T118" i="1"/>
  <c r="T74" i="1"/>
  <c r="T92" i="1"/>
  <c r="T78" i="1"/>
  <c r="T34" i="1"/>
  <c r="T30" i="1"/>
  <c r="T100" i="1"/>
  <c r="T112" i="1"/>
  <c r="T97" i="1"/>
  <c r="T8" i="1"/>
  <c r="T122" i="1"/>
  <c r="T81" i="1"/>
  <c r="T53" i="1"/>
  <c r="T47" i="1"/>
  <c r="T28" i="1"/>
  <c r="T11" i="1"/>
  <c r="T79" i="1"/>
  <c r="T40" i="1"/>
  <c r="T85" i="1"/>
  <c r="T90" i="1"/>
  <c r="T99" i="1"/>
  <c r="T57" i="1"/>
  <c r="T67" i="1"/>
  <c r="T16" i="1"/>
  <c r="T55" i="1"/>
  <c r="T37" i="1"/>
  <c r="T18" i="1"/>
  <c r="T70" i="1"/>
  <c r="T109" i="1"/>
  <c r="T41" i="1"/>
  <c r="T62" i="1"/>
  <c r="T7" i="1"/>
  <c r="T15" i="1"/>
  <c r="T3" i="1"/>
  <c r="T102" i="1"/>
  <c r="T24" i="1"/>
  <c r="T104" i="1"/>
  <c r="T113" i="1"/>
  <c r="T119" i="1"/>
  <c r="T83" i="1"/>
  <c r="T58" i="1"/>
  <c r="T36" i="1"/>
  <c r="T75" i="1"/>
  <c r="T128" i="1"/>
  <c r="T66" i="1"/>
  <c r="T20" i="1"/>
  <c r="T72" i="1"/>
  <c r="T50" i="1"/>
  <c r="T5" i="1"/>
  <c r="T23" i="1"/>
  <c r="T33" i="1"/>
  <c r="T110" i="1"/>
  <c r="T98" i="1"/>
  <c r="T27" i="1"/>
  <c r="T13" i="1"/>
  <c r="T117" i="1"/>
  <c r="T106" i="1"/>
  <c r="T88" i="1"/>
  <c r="T65" i="1"/>
  <c r="T60" i="1"/>
</calcChain>
</file>

<file path=xl/sharedStrings.xml><?xml version="1.0" encoding="utf-8"?>
<sst xmlns="http://schemas.openxmlformats.org/spreadsheetml/2006/main" count="2069" uniqueCount="232">
  <si>
    <t>Name</t>
  </si>
  <si>
    <t>Agency</t>
  </si>
  <si>
    <t>Age</t>
  </si>
  <si>
    <t>Gender</t>
  </si>
  <si>
    <t>Height</t>
  </si>
  <si>
    <t>Weight</t>
  </si>
  <si>
    <t>Bench</t>
  </si>
  <si>
    <t>%BW</t>
  </si>
  <si>
    <t>PTS</t>
  </si>
  <si>
    <t>S/U</t>
  </si>
  <si>
    <t>S/U PTS</t>
  </si>
  <si>
    <t>S&amp;R</t>
  </si>
  <si>
    <t>S&amp;R PTS</t>
  </si>
  <si>
    <t>P/U</t>
  </si>
  <si>
    <t>P/U PTS</t>
  </si>
  <si>
    <t>Run</t>
  </si>
  <si>
    <t>Run PTS</t>
  </si>
  <si>
    <t>Agility</t>
  </si>
  <si>
    <t>Agility PTS</t>
  </si>
  <si>
    <t>Total Score</t>
  </si>
  <si>
    <t>BENCH PRESS</t>
  </si>
  <si>
    <t>% Body Weight</t>
  </si>
  <si>
    <t>SIT UPS</t>
  </si>
  <si>
    <t># Sit-Ups</t>
  </si>
  <si>
    <t>SIT &amp; REACH</t>
  </si>
  <si>
    <t>Sit &amp; Reach #</t>
  </si>
  <si>
    <t>PULL-UPS</t>
  </si>
  <si>
    <t># Pull Ups</t>
  </si>
  <si>
    <t>1.5 MILE RUN</t>
  </si>
  <si>
    <t>Run Time (MM:SS.00)</t>
  </si>
  <si>
    <t>AGILITY</t>
  </si>
  <si>
    <t>Agility Time (MM:SS.00)</t>
  </si>
  <si>
    <t>Male</t>
  </si>
  <si>
    <t>Age 20-29</t>
  </si>
  <si>
    <t>Age 30-39</t>
  </si>
  <si>
    <t>Age 40-49</t>
  </si>
  <si>
    <t>Age 50+</t>
  </si>
  <si>
    <t>Female</t>
  </si>
  <si>
    <t>Age 40+</t>
  </si>
  <si>
    <t>XXXXXXXXX</t>
  </si>
  <si>
    <t>DO</t>
  </si>
  <si>
    <t>NOT</t>
  </si>
  <si>
    <t>MODIFY!!</t>
  </si>
  <si>
    <t>#</t>
  </si>
  <si>
    <t># Pull-Ups</t>
  </si>
  <si>
    <t>Time</t>
  </si>
  <si>
    <t>&lt;-----</t>
  </si>
  <si>
    <t>Male/Female</t>
  </si>
  <si>
    <t>Agility Calculator</t>
  </si>
  <si>
    <t>Compatibility Report for Blank LawFit Score Sheet.xls</t>
  </si>
  <si>
    <t>Run on 7/2/2015 17:23</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</si>
  <si>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</si>
  <si>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</si>
  <si>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</si>
  <si>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</si>
  <si>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</si>
  <si>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</si>
  <si>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Denton, Wess</t>
  </si>
  <si>
    <t>Oxford PD</t>
  </si>
  <si>
    <t>Giddens, Diarra</t>
  </si>
  <si>
    <t>Hamilton, Benjamin</t>
  </si>
  <si>
    <t>McCutchen, Jeff</t>
  </si>
  <si>
    <t>Samuels, Matthew</t>
  </si>
  <si>
    <t>Bryant, Richard</t>
  </si>
  <si>
    <t>Pearl PD</t>
  </si>
  <si>
    <t>Decell, Ronnie</t>
  </si>
  <si>
    <t>Easterling, Sentel</t>
  </si>
  <si>
    <t>Goodwin, Charlie</t>
  </si>
  <si>
    <t>Herrin, Mark</t>
  </si>
  <si>
    <t>McDaniel, Shaun</t>
  </si>
  <si>
    <t>McGairity, Brian</t>
  </si>
  <si>
    <t>Rodgers, Brad</t>
  </si>
  <si>
    <t>Rodgers, Heather</t>
  </si>
  <si>
    <t>Valle, Jose</t>
  </si>
  <si>
    <t>Westbrook, Glen</t>
  </si>
  <si>
    <t>Anderson, Kelby</t>
  </si>
  <si>
    <t>Choctaw PD</t>
  </si>
  <si>
    <t>Butler, Justin</t>
  </si>
  <si>
    <t>Grisham, Kevin</t>
  </si>
  <si>
    <t>Jimmie, Shaun</t>
  </si>
  <si>
    <t>John, Jeremika</t>
  </si>
  <si>
    <t>McMillan, Dwight</t>
  </si>
  <si>
    <t>Thomas, Fernelia</t>
  </si>
  <si>
    <t>Willis, Kellen</t>
  </si>
  <si>
    <t>Bisci, Scott</t>
  </si>
  <si>
    <t>Lopatcong PD</t>
  </si>
  <si>
    <t>Moeller, Scott</t>
  </si>
  <si>
    <t>Greenwich TWP</t>
  </si>
  <si>
    <t>Fletcher, Lacedrick</t>
  </si>
  <si>
    <t>Miss. DOC</t>
  </si>
  <si>
    <t>Grant, Daryl</t>
  </si>
  <si>
    <t>Quist, Francis</t>
  </si>
  <si>
    <t>Demoria, Shannon</t>
  </si>
  <si>
    <t>Spann, Aaron</t>
  </si>
  <si>
    <t>Adams, Justin</t>
  </si>
  <si>
    <t>MDWFP</t>
  </si>
  <si>
    <t>Boyd, Jason</t>
  </si>
  <si>
    <t>Christon, Marcus</t>
  </si>
  <si>
    <t>Gates, Justin</t>
  </si>
  <si>
    <t>Good, Tamarrius</t>
  </si>
  <si>
    <t>McMillan, Ron</t>
  </si>
  <si>
    <t>Scott, Derrick</t>
  </si>
  <si>
    <t>Brown, Hunter</t>
  </si>
  <si>
    <t>Starkville PD</t>
  </si>
  <si>
    <t>Caldwell, Scott</t>
  </si>
  <si>
    <t>Davis, Tyler</t>
  </si>
  <si>
    <t>Saulsberry, Quentin</t>
  </si>
  <si>
    <t>Brennan, Michael</t>
  </si>
  <si>
    <t>Biloxi PD</t>
  </si>
  <si>
    <t>Cowan, Jeff</t>
  </si>
  <si>
    <t>Degeorge, Doug</t>
  </si>
  <si>
    <t>Franovich, Brandon</t>
  </si>
  <si>
    <t>Hilliard, Richard</t>
  </si>
  <si>
    <t>Lamb, John</t>
  </si>
  <si>
    <t>Ford, Loren</t>
  </si>
  <si>
    <t>Roanoke PD</t>
  </si>
  <si>
    <t>Minnix, Glenn</t>
  </si>
  <si>
    <t>Pennino, Anthony</t>
  </si>
  <si>
    <t>Willoughby, Joseph</t>
  </si>
  <si>
    <t xml:space="preserve">Kennedy, Jason </t>
  </si>
  <si>
    <t>VBPD</t>
  </si>
  <si>
    <t>Orphan, Brittany</t>
  </si>
  <si>
    <t>Stephens, Bryan</t>
  </si>
  <si>
    <t>Thomson, Jason</t>
  </si>
  <si>
    <t>Bryant, Michael</t>
  </si>
  <si>
    <t>Shenandoah SO</t>
  </si>
  <si>
    <t>Sanders, James</t>
  </si>
  <si>
    <t>Desoto SO</t>
  </si>
  <si>
    <t>Charles, Antoinette</t>
  </si>
  <si>
    <t>VBSO</t>
  </si>
  <si>
    <t>McIntosh, Robert</t>
  </si>
  <si>
    <t>Peters, Patricia</t>
  </si>
  <si>
    <t>Reeves, Anthony</t>
  </si>
  <si>
    <t>Taylor, Demetrius</t>
  </si>
  <si>
    <t>Avery, Taylor</t>
  </si>
  <si>
    <t>MHP</t>
  </si>
  <si>
    <t>Brown, Marcus</t>
  </si>
  <si>
    <t>Buckley, Ryan</t>
  </si>
  <si>
    <t>Jackson, Sedrick</t>
  </si>
  <si>
    <t>Jones, Kindle</t>
  </si>
  <si>
    <t>Kirkham, Marco</t>
  </si>
  <si>
    <t>Pendleton, Clarence</t>
  </si>
  <si>
    <t>Smith, Wayne</t>
  </si>
  <si>
    <t>Tadlock, Neal</t>
  </si>
  <si>
    <t>Algee, Timothy</t>
  </si>
  <si>
    <t>Hernando PD</t>
  </si>
  <si>
    <t>Harris, Joseph</t>
  </si>
  <si>
    <t>Solomon, Hunter</t>
  </si>
  <si>
    <t>Carthage PD</t>
  </si>
  <si>
    <t>Henderson, Chance</t>
  </si>
  <si>
    <t>Bailey, Bryan</t>
  </si>
  <si>
    <t>Rankin SO</t>
  </si>
  <si>
    <t>Carter, Wayne</t>
  </si>
  <si>
    <t>Guest, Michael</t>
  </si>
  <si>
    <t>Levingston, Hayden</t>
  </si>
  <si>
    <t>McDaniel, Jeff</t>
  </si>
  <si>
    <t>Parks, Clarence</t>
  </si>
  <si>
    <t>Picou, TJ</t>
  </si>
  <si>
    <t>Shivers, Wes</t>
  </si>
  <si>
    <t>Stickman, Luke</t>
  </si>
  <si>
    <t>Trask, Fletcher</t>
  </si>
  <si>
    <t>Vaughn, Barry</t>
  </si>
  <si>
    <t>White, Chance</t>
  </si>
  <si>
    <t>Drewry, Dale</t>
  </si>
  <si>
    <t>Fairfax PD</t>
  </si>
  <si>
    <t>Acosta, Elfren</t>
  </si>
  <si>
    <t>Gulfport PD</t>
  </si>
  <si>
    <t>Brightman, Walter</t>
  </si>
  <si>
    <t>Gaspard, Amber</t>
  </si>
  <si>
    <t>Oduiyi, Hakeem</t>
  </si>
  <si>
    <t>Stephenson, Jesse</t>
  </si>
  <si>
    <t>Burgos, Joel</t>
  </si>
  <si>
    <t>Olive Branch PD</t>
  </si>
  <si>
    <t>Cook, Mitra</t>
  </si>
  <si>
    <t>Crawford, Jay</t>
  </si>
  <si>
    <t>McKenzie, Kevin</t>
  </si>
  <si>
    <t>Walters, Jordan</t>
  </si>
  <si>
    <t>Miss State U</t>
  </si>
  <si>
    <t>Farrar, Bryan</t>
  </si>
  <si>
    <t>Hatcher, Harrison</t>
  </si>
  <si>
    <t>Rich, Virginia</t>
  </si>
  <si>
    <t>Benton, Matthew</t>
  </si>
  <si>
    <t>Flowood PD</t>
  </si>
  <si>
    <t>McBee, Don</t>
  </si>
  <si>
    <t>Byrd, Tiffany</t>
  </si>
  <si>
    <t>Southhaven, PD</t>
  </si>
  <si>
    <t>Harrold, Allen</t>
  </si>
  <si>
    <t>Maze, Samuel</t>
  </si>
  <si>
    <t>Ryan, Nathan</t>
  </si>
  <si>
    <t>Sims, Fred</t>
  </si>
  <si>
    <t>Taylor, Porcha</t>
  </si>
  <si>
    <t>Walley, Whitney</t>
  </si>
  <si>
    <t>Townsend, Michael</t>
  </si>
  <si>
    <t>Scott County SO</t>
  </si>
  <si>
    <t>Clinton, James</t>
  </si>
  <si>
    <t>Hattiesburg PD</t>
  </si>
  <si>
    <t>Holliman, Greg</t>
  </si>
  <si>
    <t>Sybert, Robert</t>
  </si>
  <si>
    <t>Goldman, Rebecca</t>
  </si>
  <si>
    <t>Puckett PD</t>
  </si>
  <si>
    <t>Hanley, Lisa</t>
  </si>
  <si>
    <t>RI State PD</t>
  </si>
  <si>
    <t>Laurie, Lindsay</t>
  </si>
  <si>
    <t>Younkin, Joy</t>
  </si>
  <si>
    <t xml:space="preserve">Orr, Amber </t>
  </si>
  <si>
    <t>Hornlake PD</t>
  </si>
  <si>
    <t>Parker, Barry</t>
  </si>
  <si>
    <t>Swan, Benjamin</t>
  </si>
  <si>
    <t>Whaley, Darryl</t>
  </si>
  <si>
    <t>Whitaker, Dustin</t>
  </si>
  <si>
    <t>Chambers, Jessie</t>
  </si>
  <si>
    <t>Madison PD</t>
  </si>
  <si>
    <t>Creel, Zack</t>
  </si>
  <si>
    <t>Thomas, Britt</t>
  </si>
  <si>
    <t>Little Rock PD</t>
  </si>
  <si>
    <t>Kyron, Doucette</t>
  </si>
  <si>
    <t>Pitts, Lee</t>
  </si>
  <si>
    <t>Harris, Justin</t>
  </si>
  <si>
    <t>Jarvis, Jason</t>
  </si>
  <si>
    <t>Bryan, Michael</t>
  </si>
  <si>
    <t>Ripley PD</t>
  </si>
  <si>
    <t>Cowan, James</t>
  </si>
  <si>
    <t>m</t>
  </si>
  <si>
    <t>f</t>
  </si>
  <si>
    <t>McGairty, Brian</t>
  </si>
  <si>
    <t>Rogers, Brad</t>
  </si>
  <si>
    <t>Oduniyi, Hakeem</t>
  </si>
  <si>
    <t>Names</t>
  </si>
  <si>
    <t>1;37.78</t>
  </si>
  <si>
    <t>1;11.00</t>
  </si>
  <si>
    <t>Injured</t>
  </si>
  <si>
    <t>2016 LawFit Challenge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</si>
</sst>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m:ss.00"/>
  </numFmts>
  <fonts count="10" x14ac:knownFonts="1">
    <font>
      <sz val="10"/>
      <name val="Arial"/>
      <family val="2"/>
    </font>
    <font>
      <sz val="10"/>
      <color indexed="10"/>
      <name val="Arial"/>
      <family val="2"/>
    </font>
    <font>
      <b/>
      <u/>
      <sz val="10"/>
      <name val="Arial"/>
      <family val="2"/>
    </font>
    <font>
      <b/>
      <u/>
      <sz val="10"/>
      <color indexed="10"/>
      <name val="Arial"/>
      <family val="2"/>
    </font>
    <font>
      <b/>
      <u/>
      <sz val="10"/>
      <color indexed="60"/>
      <name val="Arial"/>
      <family val="2"/>
    </font>
    <font>
      <b/>
      <sz val="10"/>
      <name val="Arial"/>
      <family val="2"/>
    </font>
    <font>
      <sz val="8"/>
      <name val="Arial"/>
      <family val="2"/>
    </font>
    <font>
      <sz val="10"/>
      <name val="Arial"/>
      <family val="2"/>
    </font>
    <font>
      <b/>
      <sz val="10"/>
      <color indexed="10"/>
      <name val="Arial"/>
      <family val="2"/>
    </font>
    <font>
      <b/>
      <sz val="8"/>
      <name val="Arial"/>
      <family val="2"/>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000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bottom/>
      <diagonal/>
    </border>
  </borders>
  <cellStyleXfs count="2">
    <xf numFmtId="0" fontId="0" fillId="0" borderId="0"/>
    <xf numFmtId="0" fontId="7" fillId="0" borderId="0"/>
  </cellStyleXfs>
  <cellXfs count="97">
    <xf numFmtId="0" fontId="0" fillId="0" borderId="0" xfId="0"/>
    <xf numFmtId="164" fontId="0" fillId="0" borderId="0" xfId="0" applyNumberFormat="1" applyFont="1" applyFill="1"/>
    <xf numFmtId="0" fontId="0" fillId="0" borderId="0" xfId="0" applyFont="1" applyFill="1"/>
    <xf numFmtId="164" fontId="0" fillId="0" borderId="0" xfId="0" applyNumberFormat="1" applyFont="1" applyFill="1" applyAlignment="1">
      <alignment horizontal="center"/>
    </xf>
    <xf numFmtId="0" fontId="0" fillId="0" borderId="0" xfId="0" applyFont="1" applyFill="1" applyAlignment="1">
      <alignment horizontal="center"/>
    </xf>
    <xf numFmtId="9" fontId="0" fillId="0" borderId="0" xfId="0" applyNumberFormat="1" applyFont="1" applyFill="1" applyAlignment="1">
      <alignment horizontal="center"/>
    </xf>
    <xf numFmtId="165" fontId="0" fillId="0" borderId="0" xfId="0" applyNumberFormat="1" applyFont="1" applyFill="1" applyAlignment="1">
      <alignment horizontal="center"/>
    </xf>
    <xf numFmtId="164" fontId="1" fillId="0" borderId="0" xfId="0" applyNumberFormat="1" applyFont="1" applyFill="1"/>
    <xf numFmtId="0" fontId="2" fillId="0" borderId="0" xfId="0" applyFont="1" applyFill="1"/>
    <xf numFmtId="0" fontId="2" fillId="0" borderId="0" xfId="0" applyFont="1" applyFill="1" applyAlignment="1">
      <alignment horizontal="center"/>
    </xf>
    <xf numFmtId="164" fontId="2" fillId="0" borderId="0" xfId="0" applyNumberFormat="1" applyFont="1" applyFill="1" applyAlignment="1">
      <alignment horizontal="left" textRotation="45"/>
    </xf>
    <xf numFmtId="164" fontId="2" fillId="0" borderId="0" xfId="0" applyNumberFormat="1" applyFont="1" applyFill="1" applyAlignment="1">
      <alignment horizontal="center" textRotation="45"/>
    </xf>
    <xf numFmtId="0" fontId="2" fillId="0" borderId="0" xfId="0" applyFont="1" applyFill="1" applyAlignment="1">
      <alignment horizontal="center" textRotation="45"/>
    </xf>
    <xf numFmtId="9" fontId="2" fillId="0" borderId="0" xfId="0" applyNumberFormat="1" applyFont="1" applyFill="1" applyAlignment="1">
      <alignment textRotation="45"/>
    </xf>
    <xf numFmtId="165" fontId="2" fillId="0" borderId="0" xfId="0" applyNumberFormat="1" applyFont="1" applyFill="1" applyAlignment="1">
      <alignment horizontal="center" textRotation="45"/>
    </xf>
    <xf numFmtId="165" fontId="2" fillId="0" borderId="0" xfId="0" applyNumberFormat="1" applyFont="1" applyFill="1" applyAlignment="1">
      <alignment textRotation="45"/>
    </xf>
    <xf numFmtId="164" fontId="3" fillId="0" borderId="0" xfId="0" applyNumberFormat="1" applyFont="1" applyFill="1" applyAlignment="1">
      <alignment horizontal="center" textRotation="45"/>
    </xf>
    <xf numFmtId="0" fontId="0" fillId="0" borderId="1" xfId="1" applyFont="1" applyFill="1" applyBorder="1" applyAlignment="1">
      <alignment horizontal="left"/>
    </xf>
    <xf numFmtId="1" fontId="0" fillId="0" borderId="1" xfId="1" applyNumberFormat="1" applyFont="1" applyFill="1" applyBorder="1" applyAlignment="1">
      <alignment horizontal="center" vertical="center"/>
    </xf>
    <xf numFmtId="164" fontId="6" fillId="0" borderId="0" xfId="0" applyNumberFormat="1" applyFont="1" applyFill="1" applyAlignment="1">
      <alignment horizontal="center"/>
    </xf>
    <xf numFmtId="0" fontId="0" fillId="0" borderId="0" xfId="0" applyFont="1"/>
    <xf numFmtId="9" fontId="0" fillId="0" borderId="0" xfId="0" applyNumberFormat="1" applyFont="1"/>
    <xf numFmtId="0" fontId="2" fillId="0" borderId="0" xfId="0" applyFont="1"/>
    <xf numFmtId="0" fontId="2" fillId="0" borderId="0" xfId="0" applyFont="1" applyAlignment="1">
      <alignment horizontal="center"/>
    </xf>
    <xf numFmtId="9" fontId="2" fillId="0" borderId="0" xfId="0" applyNumberFormat="1" applyFont="1"/>
    <xf numFmtId="9" fontId="0" fillId="0" borderId="0" xfId="0" applyNumberFormat="1" applyFont="1" applyFill="1"/>
    <xf numFmtId="165" fontId="0" fillId="0" borderId="0" xfId="0" applyNumberFormat="1" applyFont="1"/>
    <xf numFmtId="165" fontId="2" fillId="0" borderId="0" xfId="0" applyNumberFormat="1" applyFont="1" applyFill="1"/>
    <xf numFmtId="165" fontId="0" fillId="0" borderId="1" xfId="1" applyNumberFormat="1" applyFont="1" applyFill="1" applyBorder="1" applyAlignment="1">
      <alignment horizontal="center" vertical="center"/>
    </xf>
    <xf numFmtId="0" fontId="0" fillId="0" borderId="0" xfId="0" applyAlignment="1">
      <alignment horizontal="center"/>
    </xf>
    <xf numFmtId="0" fontId="1" fillId="0" borderId="0" xfId="0" applyFont="1"/>
    <xf numFmtId="165" fontId="0" fillId="0" borderId="0" xfId="0" applyNumberFormat="1"/>
    <xf numFmtId="1" fontId="0" fillId="0" borderId="0" xfId="0" applyNumberFormat="1"/>
    <xf numFmtId="0" fontId="0" fillId="0" borderId="0" xfId="0" applyNumberFormat="1"/>
    <xf numFmtId="47" fontId="0" fillId="0" borderId="0" xfId="0" applyNumberFormat="1"/>
    <xf numFmtId="0" fontId="5" fillId="0" borderId="0" xfId="0" applyNumberFormat="1" applyFont="1" applyAlignment="1">
      <alignment vertical="top" wrapText="1"/>
    </xf>
    <xf numFmtId="0" fontId="5"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2" xfId="0" applyNumberFormat="1" applyFont="1" applyBorder="1" applyAlignment="1">
      <alignment vertical="top" wrapText="1"/>
    </xf>
    <xf numFmtId="0" fontId="0" fillId="0" borderId="3" xfId="0" applyNumberFormat="1" applyBorder="1" applyAlignment="1">
      <alignment vertical="top" wrapText="1"/>
    </xf>
    <xf numFmtId="0" fontId="0" fillId="0" borderId="3" xfId="0" applyNumberFormat="1" applyBorder="1" applyAlignment="1">
      <alignment horizontal="center" vertical="top" wrapText="1"/>
    </xf>
    <xf numFmtId="0" fontId="0" fillId="0" borderId="4" xfId="0" applyNumberFormat="1" applyFont="1" applyBorder="1" applyAlignment="1">
      <alignment horizontal="center" vertical="top" wrapText="1"/>
    </xf>
    <xf numFmtId="0" fontId="5" fillId="2" borderId="1" xfId="1" applyFont="1" applyFill="1" applyBorder="1" applyAlignment="1">
      <alignment horizontal="left"/>
    </xf>
    <xf numFmtId="0" fontId="7" fillId="2" borderId="1" xfId="1" applyFont="1" applyFill="1" applyBorder="1" applyAlignment="1">
      <alignment horizontal="left"/>
    </xf>
    <xf numFmtId="0" fontId="7" fillId="3" borderId="1" xfId="1" applyFont="1" applyFill="1" applyBorder="1" applyAlignment="1">
      <alignment horizontal="left"/>
    </xf>
    <xf numFmtId="0" fontId="5" fillId="4" borderId="1" xfId="1" applyFont="1" applyFill="1" applyBorder="1" applyAlignment="1">
      <alignment horizontal="left"/>
    </xf>
    <xf numFmtId="0" fontId="7" fillId="4" borderId="1" xfId="1" applyFont="1" applyFill="1" applyBorder="1" applyAlignment="1">
      <alignment horizontal="left"/>
    </xf>
    <xf numFmtId="165" fontId="7" fillId="3" borderId="1" xfId="1" applyNumberFormat="1" applyFont="1" applyFill="1" applyBorder="1" applyAlignment="1">
      <alignment horizontal="center" vertical="center"/>
    </xf>
    <xf numFmtId="1" fontId="7" fillId="3" borderId="1" xfId="1" applyNumberFormat="1" applyFont="1" applyFill="1" applyBorder="1" applyAlignment="1">
      <alignment horizontal="center" vertical="center"/>
    </xf>
    <xf numFmtId="1" fontId="7" fillId="4" borderId="1" xfId="1" applyNumberFormat="1" applyFont="1" applyFill="1" applyBorder="1" applyAlignment="1">
      <alignment horizontal="center" vertical="center"/>
    </xf>
    <xf numFmtId="164" fontId="0" fillId="3" borderId="0" xfId="0" applyNumberFormat="1" applyFont="1" applyFill="1" applyAlignment="1">
      <alignment horizontal="center"/>
    </xf>
    <xf numFmtId="0" fontId="7" fillId="3" borderId="1" xfId="1" applyFont="1" applyFill="1" applyBorder="1" applyAlignment="1">
      <alignment horizontal="left"/>
    </xf>
    <xf numFmtId="164" fontId="0" fillId="4" borderId="0" xfId="0" applyNumberFormat="1" applyFont="1" applyFill="1" applyAlignment="1">
      <alignment horizontal="center"/>
    </xf>
    <xf numFmtId="164" fontId="6" fillId="3" borderId="0" xfId="0" applyNumberFormat="1" applyFont="1" applyFill="1" applyAlignment="1">
      <alignment horizontal="center"/>
    </xf>
    <xf numFmtId="9" fontId="0" fillId="3" borderId="0" xfId="0" applyNumberFormat="1" applyFont="1" applyFill="1"/>
    <xf numFmtId="0" fontId="0" fillId="0" borderId="5" xfId="1" applyFont="1" applyFill="1" applyBorder="1" applyAlignment="1">
      <alignment horizontal="left"/>
    </xf>
    <xf numFmtId="1" fontId="7" fillId="3" borderId="1" xfId="1" applyNumberFormat="1" applyFont="1" applyFill="1" applyBorder="1" applyAlignment="1">
      <alignment horizontal="center" vertical="center"/>
    </xf>
    <xf numFmtId="0" fontId="7" fillId="3" borderId="1" xfId="1" applyFont="1" applyFill="1" applyBorder="1" applyAlignment="1">
      <alignment horizontal="left"/>
    </xf>
    <xf numFmtId="9" fontId="0" fillId="4" borderId="0" xfId="0" applyNumberFormat="1" applyFont="1" applyFill="1"/>
    <xf numFmtId="0" fontId="7" fillId="4" borderId="1" xfId="1" applyFont="1" applyFill="1" applyBorder="1" applyAlignment="1">
      <alignment horizontal="left"/>
    </xf>
    <xf numFmtId="1" fontId="7" fillId="4" borderId="1" xfId="1" applyNumberFormat="1" applyFont="1" applyFill="1" applyBorder="1" applyAlignment="1">
      <alignment horizontal="center" vertical="center"/>
    </xf>
    <xf numFmtId="164" fontId="6" fillId="4" borderId="0" xfId="0" applyNumberFormat="1" applyFont="1" applyFill="1" applyAlignment="1">
      <alignment horizontal="center"/>
    </xf>
    <xf numFmtId="165" fontId="7" fillId="4" borderId="1" xfId="1" applyNumberFormat="1" applyFont="1" applyFill="1" applyBorder="1" applyAlignment="1">
      <alignment horizontal="center" vertical="center"/>
    </xf>
    <xf numFmtId="165" fontId="7" fillId="4" borderId="1" xfId="1" applyNumberFormat="1" applyFont="1" applyFill="1" applyBorder="1" applyAlignment="1">
      <alignment horizontal="center" vertical="center"/>
    </xf>
    <xf numFmtId="165" fontId="7" fillId="3" borderId="1" xfId="1" applyNumberFormat="1" applyFont="1" applyFill="1" applyBorder="1" applyAlignment="1">
      <alignment horizontal="center" vertical="center"/>
    </xf>
    <xf numFmtId="0" fontId="0" fillId="0" borderId="0" xfId="1" applyFont="1" applyFill="1" applyBorder="1" applyAlignment="1">
      <alignment horizontal="left"/>
    </xf>
    <xf numFmtId="1" fontId="4" fillId="4" borderId="1" xfId="1" applyNumberFormat="1" applyFont="1" applyFill="1" applyBorder="1" applyAlignment="1">
      <alignment horizontal="center" vertical="center"/>
    </xf>
    <xf numFmtId="0" fontId="5" fillId="4" borderId="1" xfId="1" applyFont="1" applyFill="1" applyBorder="1" applyAlignment="1">
      <alignment horizontal="center" vertical="center"/>
    </xf>
    <xf numFmtId="0" fontId="7" fillId="4" borderId="1" xfId="1" applyFont="1" applyFill="1" applyBorder="1" applyAlignment="1">
      <alignment horizontal="left"/>
    </xf>
    <xf numFmtId="1" fontId="7" fillId="4" borderId="1" xfId="1" applyNumberFormat="1" applyFont="1" applyFill="1" applyBorder="1" applyAlignment="1">
      <alignment horizontal="center" vertical="center"/>
    </xf>
    <xf numFmtId="0" fontId="7" fillId="3" borderId="1" xfId="1" applyFont="1" applyFill="1" applyBorder="1" applyAlignment="1">
      <alignment horizontal="left"/>
    </xf>
    <xf numFmtId="0" fontId="7" fillId="5" borderId="1" xfId="1" applyFont="1" applyFill="1" applyBorder="1" applyAlignment="1">
      <alignment horizontal="left"/>
    </xf>
    <xf numFmtId="165" fontId="0" fillId="5" borderId="0" xfId="0" applyNumberFormat="1" applyFont="1" applyFill="1" applyAlignment="1">
      <alignment horizontal="center"/>
    </xf>
    <xf numFmtId="0" fontId="0" fillId="5" borderId="0" xfId="0" applyFont="1" applyFill="1"/>
    <xf numFmtId="0" fontId="2" fillId="0" borderId="5" xfId="0" applyFont="1" applyBorder="1"/>
    <xf numFmtId="0" fontId="0" fillId="0" borderId="5" xfId="0" applyFont="1" applyBorder="1"/>
    <xf numFmtId="1" fontId="0" fillId="0" borderId="0" xfId="1" applyNumberFormat="1" applyFont="1" applyFill="1" applyBorder="1" applyAlignment="1">
      <alignment horizontal="center" vertical="center"/>
    </xf>
    <xf numFmtId="0" fontId="0" fillId="0" borderId="1" xfId="0" applyFont="1" applyBorder="1"/>
    <xf numFmtId="164" fontId="5" fillId="4" borderId="0" xfId="0" applyNumberFormat="1" applyFont="1" applyFill="1" applyAlignment="1">
      <alignment horizontal="center"/>
    </xf>
    <xf numFmtId="0" fontId="5" fillId="4" borderId="0" xfId="0" applyFont="1" applyFill="1" applyAlignment="1">
      <alignment horizontal="center"/>
    </xf>
    <xf numFmtId="1" fontId="5" fillId="4" borderId="1" xfId="1" applyNumberFormat="1" applyFont="1" applyFill="1" applyBorder="1" applyAlignment="1">
      <alignment horizontal="center" vertical="center"/>
    </xf>
    <xf numFmtId="9" fontId="5" fillId="4" borderId="0" xfId="0" applyNumberFormat="1" applyFont="1" applyFill="1" applyAlignment="1">
      <alignment horizontal="center"/>
    </xf>
    <xf numFmtId="165" fontId="5" fillId="4" borderId="0" xfId="0" applyNumberFormat="1" applyFont="1" applyFill="1" applyAlignment="1">
      <alignment horizontal="center"/>
    </xf>
    <xf numFmtId="164" fontId="8" fillId="4" borderId="0" xfId="0" applyNumberFormat="1" applyFont="1" applyFill="1"/>
    <xf numFmtId="164" fontId="5" fillId="4" borderId="0" xfId="0" applyNumberFormat="1" applyFont="1" applyFill="1"/>
    <xf numFmtId="164" fontId="9" fillId="4" borderId="0" xfId="0" applyNumberFormat="1" applyFont="1" applyFill="1" applyAlignment="1">
      <alignment horizontal="center"/>
    </xf>
    <xf numFmtId="165" fontId="9" fillId="4" borderId="0" xfId="0" applyNumberFormat="1" applyFont="1" applyFill="1" applyAlignment="1">
      <alignment horizontal="center"/>
    </xf>
    <xf numFmtId="0" fontId="5" fillId="0" borderId="1" xfId="1" applyFont="1" applyFill="1" applyBorder="1" applyAlignment="1">
      <alignment horizontal="left"/>
    </xf>
    <xf numFmtId="0" fontId="5" fillId="0" borderId="0" xfId="0" applyFont="1" applyFill="1"/>
    <xf numFmtId="164" fontId="5" fillId="0" borderId="0" xfId="0" applyNumberFormat="1" applyFont="1" applyFill="1" applyAlignment="1">
      <alignment horizontal="center"/>
    </xf>
    <xf numFmtId="0" fontId="5" fillId="0" borderId="0" xfId="0" applyFont="1" applyFill="1" applyAlignment="1">
      <alignment horizontal="center"/>
    </xf>
    <xf numFmtId="9" fontId="5" fillId="0" borderId="0" xfId="0" applyNumberFormat="1" applyFont="1" applyFill="1" applyAlignment="1">
      <alignment horizontal="center"/>
    </xf>
    <xf numFmtId="165" fontId="5" fillId="0" borderId="0" xfId="0" applyNumberFormat="1" applyFont="1" applyFill="1" applyAlignment="1">
      <alignment horizontal="center"/>
    </xf>
    <xf numFmtId="164" fontId="8" fillId="0" borderId="0" xfId="0" applyNumberFormat="1" applyFont="1" applyFill="1"/>
    <xf numFmtId="164" fontId="5" fillId="0" borderId="0" xfId="0" applyNumberFormat="1" applyFont="1" applyFill="1"/>
    <xf numFmtId="165" fontId="0" fillId="3" borderId="1" xfId="1" applyNumberFormat="1" applyFont="1" applyFill="1" applyBorder="1" applyAlignment="1">
      <alignment horizontal="center" vertical="center"/>
    </xf>
  </cellXfs>
  <cellStyles count="2">
    <cellStyle name="Excel Built-in Normal" xfId="1"/>
    <cellStyle name="Normal" xfId="0" builtinId="0"/>
  </cellStyles>
  <dxfs count="2">
    <dxf>
      <font>
        <b val="0"/>
        <condense val="0"/>
        <extend val="0"/>
        <color indexed="8"/>
      </font>
      <fill>
        <patternFill patternType="solid">
          <fgColor indexed="45"/>
          <bgColor indexed="29"/>
        </patternFill>
      </fill>
    </dxf>
    <dxf>
      <font>
        <b val="0"/>
        <condense val="0"/>
        <extend val="0"/>
        <color indexed="8"/>
      </font>
      <fill>
        <patternFill patternType="solid">
          <fgColor indexed="45"/>
          <bgColor indexed="2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Bever/Downloads/4%20man%20tea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cores"/>
      <sheetName val="Bench Scores"/>
      <sheetName val="Sit Up Scores"/>
      <sheetName val="Sit &amp; Reach Scores"/>
      <sheetName val="Pull Up Scores"/>
      <sheetName val="1.5 Mile Run Scores"/>
      <sheetName val="Agility Scores"/>
      <sheetName val="XX Bench Calc XX"/>
      <sheetName val="XX SU Calc XX"/>
      <sheetName val="XX S&amp;R Calc XX"/>
      <sheetName val="XX PU Calc XX"/>
      <sheetName val="XX Run Calc XX"/>
      <sheetName val="XX Ag Calc XX"/>
      <sheetName val="Compatibility Report"/>
    </sheetNames>
    <sheetDataSet>
      <sheetData sheetId="0"/>
      <sheetData sheetId="1"/>
      <sheetData sheetId="2"/>
      <sheetData sheetId="3"/>
      <sheetData sheetId="4"/>
      <sheetData sheetId="5"/>
      <sheetData sheetId="6"/>
      <sheetData sheetId="7"/>
      <sheetData sheetId="8"/>
      <sheetData sheetId="9"/>
      <sheetData sheetId="10"/>
      <sheetData sheetId="11">
        <row r="2">
          <cell r="A2">
            <v>3.2407407407407376E-3</v>
          </cell>
          <cell r="C2">
            <v>119</v>
          </cell>
          <cell r="D2">
            <v>123</v>
          </cell>
          <cell r="E2">
            <v>126</v>
          </cell>
          <cell r="F2">
            <v>138</v>
          </cell>
          <cell r="I2">
            <v>129</v>
          </cell>
          <cell r="J2">
            <v>131</v>
          </cell>
          <cell r="K2">
            <v>134</v>
          </cell>
        </row>
        <row r="3">
          <cell r="A3">
            <v>3.3564814814814785E-3</v>
          </cell>
          <cell r="C3">
            <v>118</v>
          </cell>
          <cell r="D3">
            <v>122</v>
          </cell>
          <cell r="E3">
            <v>125</v>
          </cell>
          <cell r="F3">
            <v>137</v>
          </cell>
          <cell r="I3">
            <v>128</v>
          </cell>
          <cell r="J3">
            <v>130</v>
          </cell>
          <cell r="K3">
            <v>133</v>
          </cell>
        </row>
        <row r="4">
          <cell r="A4">
            <v>3.4722222222222194E-3</v>
          </cell>
          <cell r="C4">
            <v>117</v>
          </cell>
          <cell r="D4">
            <v>121</v>
          </cell>
          <cell r="E4">
            <v>124</v>
          </cell>
          <cell r="F4">
            <v>136</v>
          </cell>
          <cell r="I4">
            <v>127</v>
          </cell>
          <cell r="J4">
            <v>129</v>
          </cell>
          <cell r="K4">
            <v>132</v>
          </cell>
        </row>
        <row r="5">
          <cell r="A5">
            <v>3.5879629629629603E-3</v>
          </cell>
          <cell r="C5">
            <v>116</v>
          </cell>
          <cell r="D5">
            <v>120</v>
          </cell>
          <cell r="E5">
            <v>123</v>
          </cell>
          <cell r="F5">
            <v>135</v>
          </cell>
          <cell r="I5">
            <v>126</v>
          </cell>
          <cell r="J5">
            <v>128</v>
          </cell>
          <cell r="K5">
            <v>131</v>
          </cell>
        </row>
        <row r="6">
          <cell r="A6">
            <v>3.7037037037037012E-3</v>
          </cell>
          <cell r="C6">
            <v>115</v>
          </cell>
          <cell r="D6">
            <v>119</v>
          </cell>
          <cell r="E6">
            <v>122</v>
          </cell>
          <cell r="F6">
            <v>134</v>
          </cell>
          <cell r="I6">
            <v>125</v>
          </cell>
          <cell r="J6">
            <v>127</v>
          </cell>
          <cell r="K6">
            <v>130</v>
          </cell>
        </row>
        <row r="7">
          <cell r="A7">
            <v>3.8194444444444422E-3</v>
          </cell>
          <cell r="C7">
            <v>114</v>
          </cell>
          <cell r="D7">
            <v>118</v>
          </cell>
          <cell r="E7">
            <v>121</v>
          </cell>
          <cell r="F7">
            <v>133</v>
          </cell>
          <cell r="I7">
            <v>124</v>
          </cell>
          <cell r="J7">
            <v>126</v>
          </cell>
          <cell r="K7">
            <v>129</v>
          </cell>
        </row>
        <row r="8">
          <cell r="A8">
            <v>3.9351851851851831E-3</v>
          </cell>
          <cell r="C8">
            <v>113</v>
          </cell>
          <cell r="D8">
            <v>117</v>
          </cell>
          <cell r="E8">
            <v>120</v>
          </cell>
          <cell r="F8">
            <v>132</v>
          </cell>
          <cell r="I8">
            <v>123</v>
          </cell>
          <cell r="J8">
            <v>125</v>
          </cell>
          <cell r="K8">
            <v>128</v>
          </cell>
        </row>
        <row r="9">
          <cell r="A9">
            <v>4.050925925925924E-3</v>
          </cell>
          <cell r="C9">
            <v>112</v>
          </cell>
          <cell r="D9">
            <v>116</v>
          </cell>
          <cell r="E9">
            <v>119</v>
          </cell>
          <cell r="F9">
            <v>131</v>
          </cell>
          <cell r="I9">
            <v>122</v>
          </cell>
          <cell r="J9">
            <v>124</v>
          </cell>
          <cell r="K9">
            <v>127</v>
          </cell>
        </row>
        <row r="10">
          <cell r="A10">
            <v>4.1666666666666649E-3</v>
          </cell>
          <cell r="C10">
            <v>111</v>
          </cell>
          <cell r="D10">
            <v>115</v>
          </cell>
          <cell r="E10">
            <v>118</v>
          </cell>
          <cell r="F10">
            <v>130</v>
          </cell>
          <cell r="I10">
            <v>121</v>
          </cell>
          <cell r="J10">
            <v>123</v>
          </cell>
          <cell r="K10">
            <v>126</v>
          </cell>
        </row>
        <row r="11">
          <cell r="A11">
            <v>4.2824074074074058E-3</v>
          </cell>
          <cell r="C11">
            <v>110</v>
          </cell>
          <cell r="D11">
            <v>114</v>
          </cell>
          <cell r="E11">
            <v>117</v>
          </cell>
          <cell r="F11">
            <v>129</v>
          </cell>
          <cell r="I11">
            <v>120</v>
          </cell>
          <cell r="J11">
            <v>122</v>
          </cell>
          <cell r="K11">
            <v>125</v>
          </cell>
        </row>
        <row r="12">
          <cell r="A12">
            <v>4.3981481481481467E-3</v>
          </cell>
          <cell r="C12">
            <v>109</v>
          </cell>
          <cell r="D12">
            <v>113</v>
          </cell>
          <cell r="E12">
            <v>116</v>
          </cell>
          <cell r="F12">
            <v>128</v>
          </cell>
          <cell r="I12">
            <v>119</v>
          </cell>
          <cell r="J12">
            <v>121</v>
          </cell>
          <cell r="K12">
            <v>124</v>
          </cell>
        </row>
        <row r="13">
          <cell r="A13">
            <v>4.5138888888888876E-3</v>
          </cell>
          <cell r="C13">
            <v>108</v>
          </cell>
          <cell r="D13">
            <v>112</v>
          </cell>
          <cell r="E13">
            <v>115</v>
          </cell>
          <cell r="F13">
            <v>127</v>
          </cell>
          <cell r="I13">
            <v>118</v>
          </cell>
          <cell r="J13">
            <v>120</v>
          </cell>
          <cell r="K13">
            <v>123</v>
          </cell>
        </row>
        <row r="14">
          <cell r="A14">
            <v>4.6296296296296285E-3</v>
          </cell>
          <cell r="C14">
            <v>107</v>
          </cell>
          <cell r="D14">
            <v>111</v>
          </cell>
          <cell r="E14">
            <v>114</v>
          </cell>
          <cell r="F14">
            <v>126</v>
          </cell>
          <cell r="I14">
            <v>117</v>
          </cell>
          <cell r="J14">
            <v>119</v>
          </cell>
          <cell r="K14">
            <v>122</v>
          </cell>
        </row>
        <row r="15">
          <cell r="A15">
            <v>4.7453703703703694E-3</v>
          </cell>
          <cell r="C15">
            <v>106</v>
          </cell>
          <cell r="D15">
            <v>110</v>
          </cell>
          <cell r="E15">
            <v>113</v>
          </cell>
          <cell r="F15">
            <v>125</v>
          </cell>
          <cell r="I15">
            <v>116</v>
          </cell>
          <cell r="J15">
            <v>118</v>
          </cell>
          <cell r="K15">
            <v>121</v>
          </cell>
        </row>
        <row r="16">
          <cell r="A16">
            <v>4.8611111111111103E-3</v>
          </cell>
          <cell r="C16">
            <v>105</v>
          </cell>
          <cell r="D16">
            <v>109</v>
          </cell>
          <cell r="E16">
            <v>112</v>
          </cell>
          <cell r="F16">
            <v>124</v>
          </cell>
          <cell r="I16">
            <v>115</v>
          </cell>
          <cell r="J16">
            <v>117</v>
          </cell>
          <cell r="K16">
            <v>120</v>
          </cell>
        </row>
        <row r="17">
          <cell r="A17">
            <v>4.9768518518518512E-3</v>
          </cell>
          <cell r="C17">
            <v>104</v>
          </cell>
          <cell r="D17">
            <v>108</v>
          </cell>
          <cell r="E17">
            <v>111</v>
          </cell>
          <cell r="F17">
            <v>123</v>
          </cell>
          <cell r="I17">
            <v>114</v>
          </cell>
          <cell r="J17">
            <v>116</v>
          </cell>
          <cell r="K17">
            <v>119</v>
          </cell>
        </row>
        <row r="18">
          <cell r="A18">
            <v>5.0925925925925921E-3</v>
          </cell>
          <cell r="C18">
            <v>103</v>
          </cell>
          <cell r="D18">
            <v>107</v>
          </cell>
          <cell r="E18">
            <v>110</v>
          </cell>
          <cell r="F18">
            <v>122</v>
          </cell>
          <cell r="I18">
            <v>113</v>
          </cell>
          <cell r="J18">
            <v>115</v>
          </cell>
          <cell r="K18">
            <v>118</v>
          </cell>
        </row>
        <row r="19">
          <cell r="A19">
            <v>5.208333333333333E-3</v>
          </cell>
          <cell r="C19">
            <v>102</v>
          </cell>
          <cell r="D19">
            <v>106</v>
          </cell>
          <cell r="E19">
            <v>109</v>
          </cell>
          <cell r="F19">
            <v>121</v>
          </cell>
          <cell r="I19">
            <v>112</v>
          </cell>
          <cell r="J19">
            <v>114</v>
          </cell>
          <cell r="K19">
            <v>117</v>
          </cell>
        </row>
        <row r="20">
          <cell r="A20">
            <v>5.324074074074074E-3</v>
          </cell>
          <cell r="C20">
            <v>101</v>
          </cell>
          <cell r="D20">
            <v>105</v>
          </cell>
          <cell r="E20">
            <v>108</v>
          </cell>
          <cell r="F20">
            <v>120</v>
          </cell>
          <cell r="I20">
            <v>111</v>
          </cell>
          <cell r="J20">
            <v>113</v>
          </cell>
          <cell r="K20">
            <v>116</v>
          </cell>
        </row>
        <row r="21">
          <cell r="A21">
            <v>5.4398148148148149E-3</v>
          </cell>
          <cell r="C21">
            <v>100</v>
          </cell>
          <cell r="D21">
            <v>104</v>
          </cell>
          <cell r="E21">
            <v>107</v>
          </cell>
          <cell r="F21">
            <v>119</v>
          </cell>
          <cell r="I21">
            <v>110</v>
          </cell>
          <cell r="J21">
            <v>112</v>
          </cell>
          <cell r="K21">
            <v>115</v>
          </cell>
        </row>
        <row r="22">
          <cell r="A22">
            <v>5.5555555555555558E-3</v>
          </cell>
          <cell r="C22">
            <v>99</v>
          </cell>
          <cell r="D22">
            <v>103</v>
          </cell>
          <cell r="E22">
            <v>106</v>
          </cell>
          <cell r="F22">
            <v>118</v>
          </cell>
          <cell r="I22">
            <v>109</v>
          </cell>
          <cell r="J22">
            <v>111</v>
          </cell>
          <cell r="K22">
            <v>114</v>
          </cell>
        </row>
        <row r="23">
          <cell r="A23">
            <v>5.6712962962962967E-3</v>
          </cell>
          <cell r="C23">
            <v>98</v>
          </cell>
          <cell r="D23">
            <v>102</v>
          </cell>
          <cell r="E23">
            <v>105</v>
          </cell>
          <cell r="F23">
            <v>117</v>
          </cell>
          <cell r="I23">
            <v>108</v>
          </cell>
          <cell r="J23">
            <v>110</v>
          </cell>
          <cell r="K23">
            <v>113</v>
          </cell>
        </row>
        <row r="24">
          <cell r="A24">
            <v>5.7870370370370376E-3</v>
          </cell>
          <cell r="C24">
            <v>97</v>
          </cell>
          <cell r="D24">
            <v>101</v>
          </cell>
          <cell r="E24">
            <v>104</v>
          </cell>
          <cell r="F24">
            <v>116</v>
          </cell>
          <cell r="I24">
            <v>107</v>
          </cell>
          <cell r="J24">
            <v>109</v>
          </cell>
          <cell r="K24">
            <v>112</v>
          </cell>
        </row>
        <row r="25">
          <cell r="A25">
            <v>5.9027777777777785E-3</v>
          </cell>
          <cell r="C25">
            <v>96</v>
          </cell>
          <cell r="D25">
            <v>100</v>
          </cell>
          <cell r="E25">
            <v>103</v>
          </cell>
          <cell r="F25">
            <v>115</v>
          </cell>
          <cell r="I25">
            <v>106</v>
          </cell>
          <cell r="J25">
            <v>108</v>
          </cell>
          <cell r="K25">
            <v>111</v>
          </cell>
        </row>
        <row r="26">
          <cell r="A26">
            <v>6.0185185185185194E-3</v>
          </cell>
          <cell r="C26">
            <v>95</v>
          </cell>
          <cell r="D26">
            <v>99</v>
          </cell>
          <cell r="E26">
            <v>102</v>
          </cell>
          <cell r="F26">
            <v>114</v>
          </cell>
          <cell r="I26">
            <v>105</v>
          </cell>
          <cell r="J26">
            <v>107</v>
          </cell>
          <cell r="K26">
            <v>110</v>
          </cell>
        </row>
        <row r="27">
          <cell r="A27">
            <v>6.1342592592592603E-3</v>
          </cell>
          <cell r="C27">
            <v>94</v>
          </cell>
          <cell r="D27">
            <v>98</v>
          </cell>
          <cell r="E27">
            <v>101</v>
          </cell>
          <cell r="F27">
            <v>113</v>
          </cell>
          <cell r="I27">
            <v>104</v>
          </cell>
          <cell r="J27">
            <v>106</v>
          </cell>
          <cell r="K27">
            <v>109</v>
          </cell>
        </row>
        <row r="28">
          <cell r="A28">
            <v>6.2500000000000012E-3</v>
          </cell>
          <cell r="C28">
            <v>93</v>
          </cell>
          <cell r="D28">
            <v>97</v>
          </cell>
          <cell r="E28">
            <v>100</v>
          </cell>
          <cell r="F28">
            <v>112</v>
          </cell>
          <cell r="I28">
            <v>103</v>
          </cell>
          <cell r="J28">
            <v>105</v>
          </cell>
          <cell r="K28">
            <v>108</v>
          </cell>
        </row>
        <row r="29">
          <cell r="A29">
            <v>6.3657407407407421E-3</v>
          </cell>
          <cell r="C29">
            <v>92</v>
          </cell>
          <cell r="D29">
            <v>96</v>
          </cell>
          <cell r="E29">
            <v>99</v>
          </cell>
          <cell r="F29">
            <v>111</v>
          </cell>
          <cell r="I29">
            <v>102</v>
          </cell>
          <cell r="J29">
            <v>104</v>
          </cell>
          <cell r="K29">
            <v>107</v>
          </cell>
        </row>
        <row r="30">
          <cell r="A30">
            <v>6.481481481481483E-3</v>
          </cell>
          <cell r="C30">
            <v>91</v>
          </cell>
          <cell r="D30">
            <v>95</v>
          </cell>
          <cell r="E30">
            <v>98</v>
          </cell>
          <cell r="F30">
            <v>110</v>
          </cell>
          <cell r="I30">
            <v>101</v>
          </cell>
          <cell r="J30">
            <v>103</v>
          </cell>
          <cell r="K30">
            <v>106</v>
          </cell>
        </row>
        <row r="31">
          <cell r="A31">
            <v>6.5972222222222239E-3</v>
          </cell>
          <cell r="C31">
            <v>90</v>
          </cell>
          <cell r="D31">
            <v>94</v>
          </cell>
          <cell r="E31">
            <v>97</v>
          </cell>
          <cell r="F31">
            <v>109</v>
          </cell>
          <cell r="I31">
            <v>100</v>
          </cell>
          <cell r="J31">
            <v>102</v>
          </cell>
          <cell r="K31">
            <v>105</v>
          </cell>
        </row>
        <row r="32">
          <cell r="A32">
            <v>6.7129629629629648E-3</v>
          </cell>
          <cell r="C32">
            <v>89</v>
          </cell>
          <cell r="D32">
            <v>93</v>
          </cell>
          <cell r="E32">
            <v>96</v>
          </cell>
          <cell r="F32">
            <v>108</v>
          </cell>
          <cell r="I32">
            <v>99</v>
          </cell>
          <cell r="J32">
            <v>101</v>
          </cell>
          <cell r="K32">
            <v>104</v>
          </cell>
        </row>
        <row r="33">
          <cell r="A33">
            <v>6.8287037037037058E-3</v>
          </cell>
          <cell r="C33">
            <v>88</v>
          </cell>
          <cell r="D33">
            <v>92</v>
          </cell>
          <cell r="E33">
            <v>95</v>
          </cell>
          <cell r="F33">
            <v>107</v>
          </cell>
          <cell r="I33">
            <v>98</v>
          </cell>
          <cell r="J33">
            <v>100</v>
          </cell>
          <cell r="K33">
            <v>103</v>
          </cell>
        </row>
        <row r="34">
          <cell r="A34">
            <v>6.9444444444444467E-3</v>
          </cell>
          <cell r="C34">
            <v>87</v>
          </cell>
          <cell r="D34">
            <v>91</v>
          </cell>
          <cell r="E34">
            <v>94</v>
          </cell>
          <cell r="F34">
            <v>106</v>
          </cell>
          <cell r="I34">
            <v>97</v>
          </cell>
          <cell r="J34">
            <v>99</v>
          </cell>
          <cell r="K34">
            <v>102</v>
          </cell>
        </row>
        <row r="35">
          <cell r="A35">
            <v>7.0601851851851876E-3</v>
          </cell>
          <cell r="C35">
            <v>86</v>
          </cell>
          <cell r="D35">
            <v>90</v>
          </cell>
          <cell r="E35">
            <v>93</v>
          </cell>
          <cell r="F35">
            <v>105</v>
          </cell>
          <cell r="I35">
            <v>96</v>
          </cell>
          <cell r="J35">
            <v>98</v>
          </cell>
          <cell r="K35">
            <v>101</v>
          </cell>
        </row>
        <row r="36">
          <cell r="A36">
            <v>7.1759259259259285E-3</v>
          </cell>
          <cell r="C36">
            <v>85</v>
          </cell>
          <cell r="D36">
            <v>89</v>
          </cell>
          <cell r="E36">
            <v>92</v>
          </cell>
          <cell r="F36">
            <v>104</v>
          </cell>
          <cell r="I36">
            <v>95</v>
          </cell>
          <cell r="J36">
            <v>97</v>
          </cell>
          <cell r="K36">
            <v>100</v>
          </cell>
        </row>
        <row r="37">
          <cell r="A37">
            <v>7.2916666666666694E-3</v>
          </cell>
          <cell r="C37">
            <v>84</v>
          </cell>
          <cell r="D37">
            <v>88</v>
          </cell>
          <cell r="E37">
            <v>91</v>
          </cell>
          <cell r="F37">
            <v>103</v>
          </cell>
          <cell r="I37">
            <v>94</v>
          </cell>
          <cell r="J37">
            <v>96</v>
          </cell>
          <cell r="K37">
            <v>99</v>
          </cell>
        </row>
        <row r="38">
          <cell r="A38">
            <v>7.4074074074074103E-3</v>
          </cell>
          <cell r="C38">
            <v>83</v>
          </cell>
          <cell r="D38">
            <v>87</v>
          </cell>
          <cell r="E38">
            <v>90</v>
          </cell>
          <cell r="F38">
            <v>102</v>
          </cell>
          <cell r="I38">
            <v>93</v>
          </cell>
          <cell r="J38">
            <v>95</v>
          </cell>
          <cell r="K38">
            <v>98</v>
          </cell>
        </row>
        <row r="39">
          <cell r="A39">
            <v>7.5231481481481512E-3</v>
          </cell>
          <cell r="C39">
            <v>82</v>
          </cell>
          <cell r="D39">
            <v>86</v>
          </cell>
          <cell r="E39">
            <v>89</v>
          </cell>
          <cell r="F39">
            <v>101</v>
          </cell>
          <cell r="I39">
            <v>92</v>
          </cell>
          <cell r="J39">
            <v>94</v>
          </cell>
          <cell r="K39">
            <v>97</v>
          </cell>
        </row>
        <row r="40">
          <cell r="A40">
            <v>7.6388888888888921E-3</v>
          </cell>
          <cell r="C40">
            <v>81</v>
          </cell>
          <cell r="D40">
            <v>85</v>
          </cell>
          <cell r="E40">
            <v>88</v>
          </cell>
          <cell r="F40">
            <v>100</v>
          </cell>
          <cell r="I40">
            <v>91</v>
          </cell>
          <cell r="J40">
            <v>93</v>
          </cell>
          <cell r="K40">
            <v>96</v>
          </cell>
        </row>
        <row r="41">
          <cell r="A41">
            <v>7.754629629629633E-3</v>
          </cell>
          <cell r="C41">
            <v>80</v>
          </cell>
          <cell r="D41">
            <v>84</v>
          </cell>
          <cell r="E41">
            <v>87</v>
          </cell>
          <cell r="F41">
            <v>99</v>
          </cell>
          <cell r="I41">
            <v>90</v>
          </cell>
          <cell r="J41">
            <v>92</v>
          </cell>
          <cell r="K41">
            <v>95</v>
          </cell>
        </row>
        <row r="42">
          <cell r="A42">
            <v>7.8703703703703748E-3</v>
          </cell>
          <cell r="C42">
            <v>79</v>
          </cell>
          <cell r="D42">
            <v>83</v>
          </cell>
          <cell r="E42">
            <v>86</v>
          </cell>
          <cell r="F42">
            <v>98</v>
          </cell>
          <cell r="I42">
            <v>89</v>
          </cell>
          <cell r="J42">
            <v>91</v>
          </cell>
          <cell r="K42">
            <v>94</v>
          </cell>
        </row>
        <row r="43">
          <cell r="A43">
            <v>7.986111111111114E-3</v>
          </cell>
          <cell r="C43">
            <v>78</v>
          </cell>
          <cell r="D43">
            <v>82</v>
          </cell>
          <cell r="E43">
            <v>85</v>
          </cell>
          <cell r="F43">
            <v>97</v>
          </cell>
          <cell r="I43">
            <v>88</v>
          </cell>
          <cell r="J43">
            <v>90</v>
          </cell>
          <cell r="K43">
            <v>93</v>
          </cell>
        </row>
        <row r="44">
          <cell r="A44">
            <v>8.1018518518518566E-3</v>
          </cell>
          <cell r="C44">
            <v>77</v>
          </cell>
          <cell r="D44">
            <v>81</v>
          </cell>
          <cell r="E44">
            <v>84</v>
          </cell>
          <cell r="F44">
            <v>96</v>
          </cell>
          <cell r="I44">
            <v>87</v>
          </cell>
          <cell r="J44">
            <v>89</v>
          </cell>
          <cell r="K44">
            <v>92</v>
          </cell>
        </row>
        <row r="45">
          <cell r="A45">
            <v>8.2175925925925958E-3</v>
          </cell>
          <cell r="C45">
            <v>76</v>
          </cell>
          <cell r="D45">
            <v>80</v>
          </cell>
          <cell r="E45">
            <v>83</v>
          </cell>
          <cell r="F45">
            <v>95</v>
          </cell>
          <cell r="I45">
            <v>86</v>
          </cell>
          <cell r="J45">
            <v>88</v>
          </cell>
          <cell r="K45">
            <v>91</v>
          </cell>
        </row>
        <row r="46">
          <cell r="A46">
            <v>8.3333333333333384E-3</v>
          </cell>
          <cell r="C46">
            <v>75</v>
          </cell>
          <cell r="D46">
            <v>79</v>
          </cell>
          <cell r="E46">
            <v>82</v>
          </cell>
          <cell r="F46">
            <v>94</v>
          </cell>
          <cell r="I46">
            <v>85</v>
          </cell>
          <cell r="J46">
            <v>87</v>
          </cell>
          <cell r="K46">
            <v>90</v>
          </cell>
        </row>
        <row r="47">
          <cell r="A47">
            <v>8.4490740740740776E-3</v>
          </cell>
          <cell r="C47">
            <v>74</v>
          </cell>
          <cell r="D47">
            <v>78</v>
          </cell>
          <cell r="E47">
            <v>81</v>
          </cell>
          <cell r="F47">
            <v>93</v>
          </cell>
          <cell r="I47">
            <v>84</v>
          </cell>
          <cell r="J47">
            <v>86</v>
          </cell>
          <cell r="K47">
            <v>89</v>
          </cell>
        </row>
        <row r="48">
          <cell r="A48">
            <v>8.5648148148148202E-3</v>
          </cell>
          <cell r="C48">
            <v>73</v>
          </cell>
          <cell r="D48">
            <v>77</v>
          </cell>
          <cell r="E48">
            <v>80</v>
          </cell>
          <cell r="F48">
            <v>92</v>
          </cell>
          <cell r="I48">
            <v>83</v>
          </cell>
          <cell r="J48">
            <v>85</v>
          </cell>
          <cell r="K48">
            <v>88</v>
          </cell>
        </row>
        <row r="49">
          <cell r="A49">
            <v>8.6805555555555594E-3</v>
          </cell>
          <cell r="C49">
            <v>72</v>
          </cell>
          <cell r="D49">
            <v>76</v>
          </cell>
          <cell r="E49">
            <v>79</v>
          </cell>
          <cell r="F49">
            <v>91</v>
          </cell>
          <cell r="I49">
            <v>82</v>
          </cell>
          <cell r="J49">
            <v>84</v>
          </cell>
          <cell r="K49">
            <v>87</v>
          </cell>
        </row>
        <row r="50">
          <cell r="A50">
            <v>8.7962962962963021E-3</v>
          </cell>
          <cell r="C50">
            <v>71</v>
          </cell>
          <cell r="D50">
            <v>75</v>
          </cell>
          <cell r="E50">
            <v>78</v>
          </cell>
          <cell r="F50">
            <v>90</v>
          </cell>
          <cell r="I50">
            <v>81</v>
          </cell>
          <cell r="J50">
            <v>83</v>
          </cell>
          <cell r="K50">
            <v>86</v>
          </cell>
        </row>
        <row r="51">
          <cell r="A51">
            <v>8.9120370370370412E-3</v>
          </cell>
          <cell r="C51">
            <v>70</v>
          </cell>
          <cell r="D51">
            <v>74</v>
          </cell>
          <cell r="E51">
            <v>77</v>
          </cell>
          <cell r="F51">
            <v>89</v>
          </cell>
          <cell r="I51">
            <v>80</v>
          </cell>
          <cell r="J51">
            <v>82</v>
          </cell>
          <cell r="K51">
            <v>85</v>
          </cell>
        </row>
        <row r="52">
          <cell r="A52">
            <v>9.0277777777777839E-3</v>
          </cell>
          <cell r="C52">
            <v>69</v>
          </cell>
          <cell r="D52">
            <v>73</v>
          </cell>
          <cell r="E52">
            <v>76</v>
          </cell>
          <cell r="F52">
            <v>88</v>
          </cell>
          <cell r="I52">
            <v>79</v>
          </cell>
          <cell r="J52">
            <v>81</v>
          </cell>
          <cell r="K52">
            <v>84</v>
          </cell>
        </row>
        <row r="53">
          <cell r="A53">
            <v>9.143518518518523E-3</v>
          </cell>
          <cell r="C53">
            <v>68</v>
          </cell>
          <cell r="D53">
            <v>72</v>
          </cell>
          <cell r="E53">
            <v>75</v>
          </cell>
          <cell r="F53">
            <v>87</v>
          </cell>
          <cell r="I53">
            <v>78</v>
          </cell>
          <cell r="J53">
            <v>80</v>
          </cell>
          <cell r="K53">
            <v>83</v>
          </cell>
        </row>
        <row r="54">
          <cell r="A54">
            <v>9.2592592592592657E-3</v>
          </cell>
          <cell r="C54">
            <v>67</v>
          </cell>
          <cell r="D54">
            <v>71</v>
          </cell>
          <cell r="E54">
            <v>74</v>
          </cell>
          <cell r="F54">
            <v>86</v>
          </cell>
          <cell r="I54">
            <v>77</v>
          </cell>
          <cell r="J54">
            <v>79</v>
          </cell>
          <cell r="K54">
            <v>82</v>
          </cell>
        </row>
        <row r="55">
          <cell r="A55">
            <v>9.3750000000000049E-3</v>
          </cell>
          <cell r="C55">
            <v>66</v>
          </cell>
          <cell r="D55">
            <v>70</v>
          </cell>
          <cell r="E55">
            <v>73</v>
          </cell>
          <cell r="F55">
            <v>85</v>
          </cell>
          <cell r="I55">
            <v>76</v>
          </cell>
          <cell r="J55">
            <v>78</v>
          </cell>
          <cell r="K55">
            <v>81</v>
          </cell>
        </row>
        <row r="56">
          <cell r="A56">
            <v>9.4907407407407475E-3</v>
          </cell>
          <cell r="C56">
            <v>65</v>
          </cell>
          <cell r="D56">
            <v>69</v>
          </cell>
          <cell r="E56">
            <v>72</v>
          </cell>
          <cell r="F56">
            <v>84</v>
          </cell>
          <cell r="I56">
            <v>75</v>
          </cell>
          <cell r="J56">
            <v>77</v>
          </cell>
          <cell r="K56">
            <v>80</v>
          </cell>
        </row>
        <row r="57">
          <cell r="A57">
            <v>9.6064814814814867E-3</v>
          </cell>
          <cell r="C57">
            <v>64</v>
          </cell>
          <cell r="D57">
            <v>68</v>
          </cell>
          <cell r="E57">
            <v>71</v>
          </cell>
          <cell r="F57">
            <v>83</v>
          </cell>
          <cell r="I57">
            <v>74</v>
          </cell>
          <cell r="J57">
            <v>76</v>
          </cell>
          <cell r="K57">
            <v>79</v>
          </cell>
        </row>
        <row r="58">
          <cell r="A58">
            <v>9.7222222222222293E-3</v>
          </cell>
          <cell r="C58">
            <v>63</v>
          </cell>
          <cell r="D58">
            <v>67</v>
          </cell>
          <cell r="E58">
            <v>70</v>
          </cell>
          <cell r="F58">
            <v>82</v>
          </cell>
          <cell r="I58">
            <v>73</v>
          </cell>
          <cell r="J58">
            <v>75</v>
          </cell>
          <cell r="K58">
            <v>78</v>
          </cell>
        </row>
        <row r="59">
          <cell r="A59">
            <v>9.8379629629629685E-3</v>
          </cell>
          <cell r="C59">
            <v>62</v>
          </cell>
          <cell r="D59">
            <v>66</v>
          </cell>
          <cell r="E59">
            <v>69</v>
          </cell>
          <cell r="F59">
            <v>81</v>
          </cell>
          <cell r="I59">
            <v>72</v>
          </cell>
          <cell r="J59">
            <v>74</v>
          </cell>
          <cell r="K59">
            <v>77</v>
          </cell>
        </row>
        <row r="60">
          <cell r="A60">
            <v>9.9537037037037111E-3</v>
          </cell>
          <cell r="C60">
            <v>61</v>
          </cell>
          <cell r="D60">
            <v>65</v>
          </cell>
          <cell r="E60">
            <v>68</v>
          </cell>
          <cell r="F60">
            <v>80</v>
          </cell>
          <cell r="I60">
            <v>71</v>
          </cell>
          <cell r="J60">
            <v>73</v>
          </cell>
          <cell r="K60">
            <v>76</v>
          </cell>
        </row>
        <row r="61">
          <cell r="A61">
            <v>1.006944444444445E-2</v>
          </cell>
          <cell r="C61">
            <v>60</v>
          </cell>
          <cell r="D61">
            <v>64</v>
          </cell>
          <cell r="E61">
            <v>67</v>
          </cell>
          <cell r="F61">
            <v>79</v>
          </cell>
          <cell r="I61">
            <v>70</v>
          </cell>
          <cell r="J61">
            <v>72</v>
          </cell>
          <cell r="K61">
            <v>75</v>
          </cell>
        </row>
        <row r="62">
          <cell r="A62">
            <v>1.0185185185185193E-2</v>
          </cell>
          <cell r="C62">
            <v>59</v>
          </cell>
          <cell r="D62">
            <v>63</v>
          </cell>
          <cell r="E62">
            <v>66</v>
          </cell>
          <cell r="F62">
            <v>78</v>
          </cell>
          <cell r="I62">
            <v>69</v>
          </cell>
          <cell r="J62">
            <v>71</v>
          </cell>
          <cell r="K62">
            <v>74</v>
          </cell>
        </row>
        <row r="63">
          <cell r="A63">
            <v>1.0300925925925932E-2</v>
          </cell>
          <cell r="C63">
            <v>58</v>
          </cell>
          <cell r="D63">
            <v>62</v>
          </cell>
          <cell r="E63">
            <v>65</v>
          </cell>
          <cell r="F63">
            <v>77</v>
          </cell>
          <cell r="I63">
            <v>68</v>
          </cell>
          <cell r="J63">
            <v>70</v>
          </cell>
          <cell r="K63">
            <v>73</v>
          </cell>
        </row>
        <row r="64">
          <cell r="A64">
            <v>1.0416666666666675E-2</v>
          </cell>
          <cell r="C64">
            <v>57</v>
          </cell>
          <cell r="D64">
            <v>61</v>
          </cell>
          <cell r="E64">
            <v>64</v>
          </cell>
          <cell r="F64">
            <v>76</v>
          </cell>
          <cell r="I64">
            <v>67</v>
          </cell>
          <cell r="J64">
            <v>69</v>
          </cell>
          <cell r="K64">
            <v>72</v>
          </cell>
        </row>
        <row r="65">
          <cell r="A65">
            <v>1.0532407407407414E-2</v>
          </cell>
          <cell r="C65">
            <v>56</v>
          </cell>
          <cell r="D65">
            <v>60</v>
          </cell>
          <cell r="E65">
            <v>63</v>
          </cell>
          <cell r="F65">
            <v>75</v>
          </cell>
          <cell r="I65">
            <v>66</v>
          </cell>
          <cell r="J65">
            <v>68</v>
          </cell>
          <cell r="K65">
            <v>71</v>
          </cell>
        </row>
        <row r="66">
          <cell r="A66">
            <v>1.0648148148148157E-2</v>
          </cell>
          <cell r="C66">
            <v>55</v>
          </cell>
          <cell r="D66">
            <v>59</v>
          </cell>
          <cell r="E66">
            <v>62</v>
          </cell>
          <cell r="F66">
            <v>74</v>
          </cell>
          <cell r="I66">
            <v>65</v>
          </cell>
          <cell r="J66">
            <v>67</v>
          </cell>
          <cell r="K66">
            <v>70</v>
          </cell>
        </row>
        <row r="67">
          <cell r="A67">
            <v>1.0763888888888896E-2</v>
          </cell>
          <cell r="C67">
            <v>54</v>
          </cell>
          <cell r="D67">
            <v>58</v>
          </cell>
          <cell r="E67">
            <v>61</v>
          </cell>
          <cell r="F67">
            <v>73</v>
          </cell>
          <cell r="I67">
            <v>64</v>
          </cell>
          <cell r="J67">
            <v>66</v>
          </cell>
          <cell r="K67">
            <v>69</v>
          </cell>
        </row>
        <row r="68">
          <cell r="A68">
            <v>1.0879629629629638E-2</v>
          </cell>
          <cell r="C68">
            <v>53</v>
          </cell>
          <cell r="D68">
            <v>57</v>
          </cell>
          <cell r="E68">
            <v>60</v>
          </cell>
          <cell r="F68">
            <v>72</v>
          </cell>
          <cell r="I68">
            <v>63</v>
          </cell>
          <cell r="J68">
            <v>65</v>
          </cell>
          <cell r="K68">
            <v>68</v>
          </cell>
        </row>
        <row r="69">
          <cell r="A69">
            <v>1.0995370370370378E-2</v>
          </cell>
          <cell r="C69">
            <v>52</v>
          </cell>
          <cell r="D69">
            <v>56</v>
          </cell>
          <cell r="E69">
            <v>59</v>
          </cell>
          <cell r="F69">
            <v>71</v>
          </cell>
          <cell r="I69">
            <v>62</v>
          </cell>
          <cell r="J69">
            <v>64</v>
          </cell>
          <cell r="K69">
            <v>67</v>
          </cell>
        </row>
        <row r="70">
          <cell r="A70">
            <v>1.111111111111112E-2</v>
          </cell>
          <cell r="C70">
            <v>51</v>
          </cell>
          <cell r="D70">
            <v>55</v>
          </cell>
          <cell r="E70">
            <v>58</v>
          </cell>
          <cell r="F70">
            <v>70</v>
          </cell>
          <cell r="I70">
            <v>61</v>
          </cell>
          <cell r="J70">
            <v>63</v>
          </cell>
          <cell r="K70">
            <v>66</v>
          </cell>
        </row>
        <row r="71">
          <cell r="A71">
            <v>1.1226851851851859E-2</v>
          </cell>
          <cell r="C71">
            <v>50</v>
          </cell>
          <cell r="D71">
            <v>54</v>
          </cell>
          <cell r="E71">
            <v>57</v>
          </cell>
          <cell r="F71">
            <v>69</v>
          </cell>
          <cell r="I71">
            <v>60</v>
          </cell>
          <cell r="J71">
            <v>62</v>
          </cell>
          <cell r="K71">
            <v>65</v>
          </cell>
        </row>
        <row r="72">
          <cell r="A72">
            <v>1.1342592592592602E-2</v>
          </cell>
          <cell r="C72">
            <v>49</v>
          </cell>
          <cell r="D72">
            <v>53</v>
          </cell>
          <cell r="E72">
            <v>56</v>
          </cell>
          <cell r="F72">
            <v>68</v>
          </cell>
          <cell r="I72">
            <v>59</v>
          </cell>
          <cell r="J72">
            <v>61</v>
          </cell>
          <cell r="K72">
            <v>64</v>
          </cell>
        </row>
        <row r="73">
          <cell r="A73">
            <v>1.1458333333333341E-2</v>
          </cell>
          <cell r="C73">
            <v>48</v>
          </cell>
          <cell r="D73">
            <v>52</v>
          </cell>
          <cell r="E73">
            <v>55</v>
          </cell>
          <cell r="F73">
            <v>67</v>
          </cell>
          <cell r="I73">
            <v>58</v>
          </cell>
          <cell r="J73">
            <v>60</v>
          </cell>
          <cell r="K73">
            <v>63</v>
          </cell>
        </row>
        <row r="74">
          <cell r="A74">
            <v>1.1574074074074084E-2</v>
          </cell>
          <cell r="C74">
            <v>47</v>
          </cell>
          <cell r="D74">
            <v>51</v>
          </cell>
          <cell r="E74">
            <v>54</v>
          </cell>
          <cell r="F74">
            <v>66</v>
          </cell>
          <cell r="I74">
            <v>57</v>
          </cell>
          <cell r="J74">
            <v>59</v>
          </cell>
          <cell r="K74">
            <v>62</v>
          </cell>
        </row>
        <row r="75">
          <cell r="A75">
            <v>1.1689814814814823E-2</v>
          </cell>
          <cell r="C75">
            <v>46</v>
          </cell>
          <cell r="D75">
            <v>50</v>
          </cell>
          <cell r="E75">
            <v>53</v>
          </cell>
          <cell r="F75">
            <v>65</v>
          </cell>
          <cell r="I75">
            <v>56</v>
          </cell>
          <cell r="J75">
            <v>58</v>
          </cell>
          <cell r="K75">
            <v>61</v>
          </cell>
        </row>
        <row r="76">
          <cell r="A76">
            <v>1.1805555555555566E-2</v>
          </cell>
          <cell r="C76">
            <v>45</v>
          </cell>
          <cell r="D76">
            <v>49</v>
          </cell>
          <cell r="E76">
            <v>52</v>
          </cell>
          <cell r="F76">
            <v>64</v>
          </cell>
          <cell r="I76">
            <v>55</v>
          </cell>
          <cell r="J76">
            <v>57</v>
          </cell>
          <cell r="K76">
            <v>60</v>
          </cell>
        </row>
        <row r="77">
          <cell r="A77">
            <v>1.1921296296296305E-2</v>
          </cell>
          <cell r="C77">
            <v>44</v>
          </cell>
          <cell r="D77">
            <v>48</v>
          </cell>
          <cell r="E77">
            <v>51</v>
          </cell>
          <cell r="F77">
            <v>63</v>
          </cell>
          <cell r="I77">
            <v>54</v>
          </cell>
          <cell r="J77">
            <v>56</v>
          </cell>
          <cell r="K77">
            <v>59</v>
          </cell>
        </row>
        <row r="78">
          <cell r="A78">
            <v>1.2037037037037047E-2</v>
          </cell>
          <cell r="C78">
            <v>43</v>
          </cell>
          <cell r="D78">
            <v>47</v>
          </cell>
          <cell r="E78">
            <v>50</v>
          </cell>
          <cell r="F78">
            <v>62</v>
          </cell>
          <cell r="I78">
            <v>53</v>
          </cell>
          <cell r="J78">
            <v>55</v>
          </cell>
          <cell r="K78">
            <v>58</v>
          </cell>
        </row>
        <row r="79">
          <cell r="A79">
            <v>1.2152777777777787E-2</v>
          </cell>
          <cell r="C79">
            <v>42</v>
          </cell>
          <cell r="D79">
            <v>46</v>
          </cell>
          <cell r="E79">
            <v>49</v>
          </cell>
          <cell r="F79">
            <v>61</v>
          </cell>
          <cell r="I79">
            <v>52</v>
          </cell>
          <cell r="J79">
            <v>54</v>
          </cell>
          <cell r="K79">
            <v>57</v>
          </cell>
        </row>
        <row r="80">
          <cell r="A80">
            <v>1.2268518518518529E-2</v>
          </cell>
          <cell r="C80">
            <v>41</v>
          </cell>
          <cell r="D80">
            <v>45</v>
          </cell>
          <cell r="E80">
            <v>48</v>
          </cell>
          <cell r="F80">
            <v>60</v>
          </cell>
          <cell r="I80">
            <v>51</v>
          </cell>
          <cell r="J80">
            <v>53</v>
          </cell>
          <cell r="K80">
            <v>56</v>
          </cell>
        </row>
        <row r="81">
          <cell r="A81">
            <v>1.2384259259259268E-2</v>
          </cell>
          <cell r="C81">
            <v>40</v>
          </cell>
          <cell r="D81">
            <v>44</v>
          </cell>
          <cell r="E81">
            <v>47</v>
          </cell>
          <cell r="F81">
            <v>59</v>
          </cell>
          <cell r="I81">
            <v>50</v>
          </cell>
          <cell r="J81">
            <v>52</v>
          </cell>
          <cell r="K81">
            <v>55</v>
          </cell>
        </row>
        <row r="82">
          <cell r="A82">
            <v>1.2500000000000011E-2</v>
          </cell>
          <cell r="C82">
            <v>39</v>
          </cell>
          <cell r="D82">
            <v>43</v>
          </cell>
          <cell r="E82">
            <v>46</v>
          </cell>
          <cell r="F82">
            <v>58</v>
          </cell>
          <cell r="I82">
            <v>49</v>
          </cell>
          <cell r="J82">
            <v>51</v>
          </cell>
          <cell r="K82">
            <v>54</v>
          </cell>
        </row>
        <row r="83">
          <cell r="A83">
            <v>1.261574074074075E-2</v>
          </cell>
          <cell r="C83">
            <v>38</v>
          </cell>
          <cell r="D83">
            <v>42</v>
          </cell>
          <cell r="E83">
            <v>45</v>
          </cell>
          <cell r="F83">
            <v>57</v>
          </cell>
          <cell r="I83">
            <v>48</v>
          </cell>
          <cell r="J83">
            <v>50</v>
          </cell>
          <cell r="K83">
            <v>53</v>
          </cell>
        </row>
        <row r="84">
          <cell r="A84">
            <v>1.2731481481481493E-2</v>
          </cell>
          <cell r="C84">
            <v>37</v>
          </cell>
          <cell r="D84">
            <v>41</v>
          </cell>
          <cell r="E84">
            <v>44</v>
          </cell>
          <cell r="F84">
            <v>56</v>
          </cell>
          <cell r="I84">
            <v>47</v>
          </cell>
          <cell r="J84">
            <v>49</v>
          </cell>
          <cell r="K84">
            <v>52</v>
          </cell>
        </row>
        <row r="85">
          <cell r="A85">
            <v>1.2847222222222232E-2</v>
          </cell>
          <cell r="C85">
            <v>36</v>
          </cell>
          <cell r="D85">
            <v>40</v>
          </cell>
          <cell r="E85">
            <v>43</v>
          </cell>
          <cell r="F85">
            <v>55</v>
          </cell>
          <cell r="I85">
            <v>46</v>
          </cell>
          <cell r="J85">
            <v>48</v>
          </cell>
          <cell r="K85">
            <v>51</v>
          </cell>
        </row>
        <row r="86">
          <cell r="A86">
            <v>1.2962962962962975E-2</v>
          </cell>
          <cell r="C86">
            <v>35</v>
          </cell>
          <cell r="D86">
            <v>39</v>
          </cell>
          <cell r="E86">
            <v>42</v>
          </cell>
          <cell r="F86">
            <v>54</v>
          </cell>
          <cell r="I86">
            <v>45</v>
          </cell>
          <cell r="J86">
            <v>47</v>
          </cell>
          <cell r="K86">
            <v>50</v>
          </cell>
        </row>
        <row r="87">
          <cell r="A87">
            <v>1.3078703703703714E-2</v>
          </cell>
          <cell r="C87">
            <v>34</v>
          </cell>
          <cell r="D87">
            <v>38</v>
          </cell>
          <cell r="E87">
            <v>41</v>
          </cell>
          <cell r="F87">
            <v>53</v>
          </cell>
          <cell r="I87">
            <v>44</v>
          </cell>
          <cell r="J87">
            <v>46</v>
          </cell>
          <cell r="K87">
            <v>49</v>
          </cell>
        </row>
        <row r="88">
          <cell r="A88">
            <v>1.3194444444444457E-2</v>
          </cell>
          <cell r="C88">
            <v>33</v>
          </cell>
          <cell r="D88">
            <v>37</v>
          </cell>
          <cell r="E88">
            <v>40</v>
          </cell>
          <cell r="F88">
            <v>52</v>
          </cell>
          <cell r="I88">
            <v>43</v>
          </cell>
          <cell r="J88">
            <v>45</v>
          </cell>
          <cell r="K88">
            <v>48</v>
          </cell>
        </row>
        <row r="89">
          <cell r="A89">
            <v>1.3310185185185196E-2</v>
          </cell>
          <cell r="C89">
            <v>32</v>
          </cell>
          <cell r="D89">
            <v>36</v>
          </cell>
          <cell r="E89">
            <v>39</v>
          </cell>
          <cell r="F89">
            <v>51</v>
          </cell>
          <cell r="I89">
            <v>42</v>
          </cell>
          <cell r="J89">
            <v>44</v>
          </cell>
          <cell r="K89">
            <v>47</v>
          </cell>
        </row>
        <row r="90">
          <cell r="A90">
            <v>1.3425925925925938E-2</v>
          </cell>
          <cell r="C90">
            <v>31</v>
          </cell>
          <cell r="D90">
            <v>35</v>
          </cell>
          <cell r="E90">
            <v>38</v>
          </cell>
          <cell r="F90">
            <v>50</v>
          </cell>
          <cell r="I90">
            <v>41</v>
          </cell>
          <cell r="J90">
            <v>43</v>
          </cell>
          <cell r="K90">
            <v>46</v>
          </cell>
        </row>
        <row r="91">
          <cell r="A91">
            <v>1.3541666666666678E-2</v>
          </cell>
          <cell r="C91">
            <v>30</v>
          </cell>
          <cell r="D91">
            <v>34</v>
          </cell>
          <cell r="E91">
            <v>37</v>
          </cell>
          <cell r="F91">
            <v>49</v>
          </cell>
          <cell r="I91">
            <v>40</v>
          </cell>
          <cell r="J91">
            <v>42</v>
          </cell>
          <cell r="K91">
            <v>45</v>
          </cell>
        </row>
        <row r="92">
          <cell r="A92">
            <v>1.365740740740742E-2</v>
          </cell>
          <cell r="C92">
            <v>29</v>
          </cell>
          <cell r="D92">
            <v>33</v>
          </cell>
          <cell r="E92">
            <v>36</v>
          </cell>
          <cell r="F92">
            <v>48</v>
          </cell>
          <cell r="I92">
            <v>39</v>
          </cell>
          <cell r="J92">
            <v>41</v>
          </cell>
          <cell r="K92">
            <v>44</v>
          </cell>
        </row>
        <row r="93">
          <cell r="A93">
            <v>1.3773148148148159E-2</v>
          </cell>
          <cell r="C93">
            <v>28</v>
          </cell>
          <cell r="D93">
            <v>32</v>
          </cell>
          <cell r="E93">
            <v>35</v>
          </cell>
          <cell r="F93">
            <v>47</v>
          </cell>
          <cell r="I93">
            <v>38</v>
          </cell>
          <cell r="J93">
            <v>40</v>
          </cell>
          <cell r="K93">
            <v>43</v>
          </cell>
        </row>
        <row r="94">
          <cell r="A94">
            <v>1.3888888888888902E-2</v>
          </cell>
          <cell r="C94">
            <v>27</v>
          </cell>
          <cell r="D94">
            <v>31</v>
          </cell>
          <cell r="E94">
            <v>34</v>
          </cell>
          <cell r="F94">
            <v>46</v>
          </cell>
          <cell r="I94">
            <v>37</v>
          </cell>
          <cell r="J94">
            <v>39</v>
          </cell>
          <cell r="K94">
            <v>42</v>
          </cell>
        </row>
        <row r="95">
          <cell r="A95">
            <v>1.4004629629629641E-2</v>
          </cell>
          <cell r="C95">
            <v>26</v>
          </cell>
          <cell r="D95">
            <v>30</v>
          </cell>
          <cell r="E95">
            <v>33</v>
          </cell>
          <cell r="F95">
            <v>45</v>
          </cell>
          <cell r="I95">
            <v>36</v>
          </cell>
          <cell r="J95">
            <v>38</v>
          </cell>
          <cell r="K95">
            <v>41</v>
          </cell>
        </row>
        <row r="96">
          <cell r="A96">
            <v>1.4120370370370384E-2</v>
          </cell>
          <cell r="C96">
            <v>25</v>
          </cell>
          <cell r="D96">
            <v>29</v>
          </cell>
          <cell r="E96">
            <v>32</v>
          </cell>
          <cell r="F96">
            <v>44</v>
          </cell>
          <cell r="I96">
            <v>35</v>
          </cell>
          <cell r="J96">
            <v>37</v>
          </cell>
          <cell r="K96">
            <v>40</v>
          </cell>
        </row>
        <row r="97">
          <cell r="A97">
            <v>1.4236111111111123E-2</v>
          </cell>
          <cell r="C97">
            <v>24</v>
          </cell>
          <cell r="D97">
            <v>28</v>
          </cell>
          <cell r="E97">
            <v>31</v>
          </cell>
          <cell r="F97">
            <v>43</v>
          </cell>
          <cell r="I97">
            <v>34</v>
          </cell>
          <cell r="J97">
            <v>36</v>
          </cell>
          <cell r="K97">
            <v>39</v>
          </cell>
        </row>
        <row r="98">
          <cell r="A98">
            <v>1.4351851851851866E-2</v>
          </cell>
          <cell r="C98">
            <v>23</v>
          </cell>
          <cell r="D98">
            <v>27</v>
          </cell>
          <cell r="E98">
            <v>30</v>
          </cell>
          <cell r="F98">
            <v>42</v>
          </cell>
          <cell r="I98">
            <v>33</v>
          </cell>
          <cell r="J98">
            <v>35</v>
          </cell>
          <cell r="K98">
            <v>38</v>
          </cell>
        </row>
        <row r="99">
          <cell r="A99">
            <v>1.4467592592592605E-2</v>
          </cell>
          <cell r="C99">
            <v>22</v>
          </cell>
          <cell r="D99">
            <v>26</v>
          </cell>
          <cell r="E99">
            <v>29</v>
          </cell>
          <cell r="F99">
            <v>41</v>
          </cell>
          <cell r="I99">
            <v>32</v>
          </cell>
          <cell r="J99">
            <v>34</v>
          </cell>
          <cell r="K99">
            <v>37</v>
          </cell>
        </row>
        <row r="100">
          <cell r="A100">
            <v>1.4583333333333347E-2</v>
          </cell>
          <cell r="C100">
            <v>21</v>
          </cell>
          <cell r="D100">
            <v>25</v>
          </cell>
          <cell r="E100">
            <v>28</v>
          </cell>
          <cell r="F100">
            <v>40</v>
          </cell>
          <cell r="I100">
            <v>31</v>
          </cell>
          <cell r="J100">
            <v>33</v>
          </cell>
          <cell r="K100">
            <v>36</v>
          </cell>
        </row>
        <row r="101">
          <cell r="A101">
            <v>1.4699074074074087E-2</v>
          </cell>
          <cell r="C101">
            <v>20</v>
          </cell>
          <cell r="D101">
            <v>24</v>
          </cell>
          <cell r="E101">
            <v>27</v>
          </cell>
          <cell r="F101">
            <v>39</v>
          </cell>
          <cell r="I101">
            <v>30</v>
          </cell>
          <cell r="J101">
            <v>32</v>
          </cell>
          <cell r="K101">
            <v>35</v>
          </cell>
        </row>
        <row r="102">
          <cell r="A102">
            <v>1.4814814814814829E-2</v>
          </cell>
          <cell r="C102">
            <v>19</v>
          </cell>
          <cell r="D102">
            <v>23</v>
          </cell>
          <cell r="E102">
            <v>26</v>
          </cell>
          <cell r="F102">
            <v>38</v>
          </cell>
          <cell r="I102">
            <v>29</v>
          </cell>
          <cell r="J102">
            <v>31</v>
          </cell>
          <cell r="K102">
            <v>34</v>
          </cell>
        </row>
        <row r="103">
          <cell r="A103">
            <v>1.4930555555555568E-2</v>
          </cell>
          <cell r="C103">
            <v>18</v>
          </cell>
          <cell r="D103">
            <v>22</v>
          </cell>
          <cell r="E103">
            <v>25</v>
          </cell>
          <cell r="F103">
            <v>37</v>
          </cell>
          <cell r="I103">
            <v>28</v>
          </cell>
          <cell r="J103">
            <v>30</v>
          </cell>
          <cell r="K103">
            <v>33</v>
          </cell>
        </row>
        <row r="104">
          <cell r="A104">
            <v>1.5046296296296311E-2</v>
          </cell>
          <cell r="C104">
            <v>17</v>
          </cell>
          <cell r="D104">
            <v>21</v>
          </cell>
          <cell r="E104">
            <v>24</v>
          </cell>
          <cell r="F104">
            <v>36</v>
          </cell>
          <cell r="I104">
            <v>27</v>
          </cell>
          <cell r="J104">
            <v>29</v>
          </cell>
          <cell r="K104">
            <v>32</v>
          </cell>
        </row>
        <row r="105">
          <cell r="A105">
            <v>1.516203703703705E-2</v>
          </cell>
          <cell r="C105">
            <v>16</v>
          </cell>
          <cell r="D105">
            <v>20</v>
          </cell>
          <cell r="E105">
            <v>23</v>
          </cell>
          <cell r="F105">
            <v>35</v>
          </cell>
          <cell r="I105">
            <v>26</v>
          </cell>
          <cell r="J105">
            <v>28</v>
          </cell>
          <cell r="K105">
            <v>31</v>
          </cell>
        </row>
        <row r="106">
          <cell r="A106">
            <v>1.5277777777777793E-2</v>
          </cell>
          <cell r="C106">
            <v>15</v>
          </cell>
          <cell r="D106">
            <v>19</v>
          </cell>
          <cell r="E106">
            <v>22</v>
          </cell>
          <cell r="F106">
            <v>34</v>
          </cell>
          <cell r="I106">
            <v>25</v>
          </cell>
          <cell r="J106">
            <v>27</v>
          </cell>
          <cell r="K106">
            <v>30</v>
          </cell>
        </row>
        <row r="107">
          <cell r="A107">
            <v>1.5393518518518532E-2</v>
          </cell>
          <cell r="C107">
            <v>14</v>
          </cell>
          <cell r="D107">
            <v>18</v>
          </cell>
          <cell r="E107">
            <v>21</v>
          </cell>
          <cell r="F107">
            <v>33</v>
          </cell>
          <cell r="I107">
            <v>24</v>
          </cell>
          <cell r="J107">
            <v>26</v>
          </cell>
          <cell r="K107">
            <v>29</v>
          </cell>
        </row>
        <row r="108">
          <cell r="A108">
            <v>1.5509259259259275E-2</v>
          </cell>
          <cell r="C108">
            <v>13</v>
          </cell>
          <cell r="D108">
            <v>17</v>
          </cell>
          <cell r="E108">
            <v>20</v>
          </cell>
          <cell r="F108">
            <v>32</v>
          </cell>
          <cell r="I108">
            <v>23</v>
          </cell>
          <cell r="J108">
            <v>25</v>
          </cell>
          <cell r="K108">
            <v>28</v>
          </cell>
        </row>
        <row r="109">
          <cell r="A109">
            <v>1.5625000000000014E-2</v>
          </cell>
          <cell r="C109">
            <v>12</v>
          </cell>
          <cell r="D109">
            <v>16</v>
          </cell>
          <cell r="E109">
            <v>19</v>
          </cell>
          <cell r="F109">
            <v>31</v>
          </cell>
          <cell r="I109">
            <v>22</v>
          </cell>
          <cell r="J109">
            <v>24</v>
          </cell>
          <cell r="K109">
            <v>27</v>
          </cell>
        </row>
        <row r="110">
          <cell r="A110">
            <v>1.5740740740740757E-2</v>
          </cell>
          <cell r="C110">
            <v>11</v>
          </cell>
          <cell r="D110">
            <v>15</v>
          </cell>
          <cell r="E110">
            <v>18</v>
          </cell>
          <cell r="F110">
            <v>30</v>
          </cell>
          <cell r="I110">
            <v>21</v>
          </cell>
          <cell r="J110">
            <v>23</v>
          </cell>
          <cell r="K110">
            <v>26</v>
          </cell>
        </row>
        <row r="111">
          <cell r="A111">
            <v>1.5856481481481496E-2</v>
          </cell>
          <cell r="C111">
            <v>10</v>
          </cell>
          <cell r="D111">
            <v>14</v>
          </cell>
          <cell r="E111">
            <v>17</v>
          </cell>
          <cell r="F111">
            <v>29</v>
          </cell>
          <cell r="I111">
            <v>20</v>
          </cell>
          <cell r="J111">
            <v>22</v>
          </cell>
          <cell r="K111">
            <v>25</v>
          </cell>
        </row>
        <row r="112">
          <cell r="A112">
            <v>1.5972222222222238E-2</v>
          </cell>
          <cell r="C112">
            <v>9</v>
          </cell>
          <cell r="D112">
            <v>13</v>
          </cell>
          <cell r="E112">
            <v>16</v>
          </cell>
          <cell r="F112">
            <v>28</v>
          </cell>
          <cell r="I112">
            <v>19</v>
          </cell>
          <cell r="J112">
            <v>21</v>
          </cell>
          <cell r="K112">
            <v>24</v>
          </cell>
        </row>
        <row r="113">
          <cell r="A113">
            <v>1.6087962962962978E-2</v>
          </cell>
          <cell r="C113">
            <v>8</v>
          </cell>
          <cell r="D113">
            <v>12</v>
          </cell>
          <cell r="E113">
            <v>15</v>
          </cell>
          <cell r="F113">
            <v>27</v>
          </cell>
          <cell r="I113">
            <v>18</v>
          </cell>
          <cell r="J113">
            <v>20</v>
          </cell>
          <cell r="K113">
            <v>23</v>
          </cell>
        </row>
        <row r="114">
          <cell r="A114">
            <v>1.620370370370372E-2</v>
          </cell>
          <cell r="C114">
            <v>7</v>
          </cell>
          <cell r="D114">
            <v>11</v>
          </cell>
          <cell r="E114">
            <v>14</v>
          </cell>
          <cell r="F114">
            <v>26</v>
          </cell>
          <cell r="I114">
            <v>17</v>
          </cell>
          <cell r="J114">
            <v>19</v>
          </cell>
          <cell r="K114">
            <v>22</v>
          </cell>
        </row>
        <row r="115">
          <cell r="A115">
            <v>1.6319444444444459E-2</v>
          </cell>
          <cell r="C115">
            <v>6</v>
          </cell>
          <cell r="D115">
            <v>10</v>
          </cell>
          <cell r="E115">
            <v>13</v>
          </cell>
          <cell r="F115">
            <v>25</v>
          </cell>
          <cell r="I115">
            <v>16</v>
          </cell>
          <cell r="J115">
            <v>18</v>
          </cell>
          <cell r="K115">
            <v>21</v>
          </cell>
        </row>
        <row r="116">
          <cell r="A116">
            <v>1.6435185185185202E-2</v>
          </cell>
          <cell r="C116">
            <v>5</v>
          </cell>
          <cell r="D116">
            <v>9</v>
          </cell>
          <cell r="E116">
            <v>12</v>
          </cell>
          <cell r="F116">
            <v>24</v>
          </cell>
          <cell r="I116">
            <v>15</v>
          </cell>
          <cell r="J116">
            <v>17</v>
          </cell>
          <cell r="K116">
            <v>20</v>
          </cell>
        </row>
        <row r="117">
          <cell r="A117">
            <v>1.6550925925925941E-2</v>
          </cell>
          <cell r="C117">
            <v>4</v>
          </cell>
          <cell r="D117">
            <v>8</v>
          </cell>
          <cell r="E117">
            <v>11</v>
          </cell>
          <cell r="F117">
            <v>23</v>
          </cell>
          <cell r="I117">
            <v>14</v>
          </cell>
          <cell r="J117">
            <v>16</v>
          </cell>
          <cell r="K117">
            <v>19</v>
          </cell>
        </row>
        <row r="118">
          <cell r="A118">
            <v>1.6666666666666684E-2</v>
          </cell>
          <cell r="C118">
            <v>3</v>
          </cell>
          <cell r="D118">
            <v>7</v>
          </cell>
          <cell r="E118">
            <v>10</v>
          </cell>
          <cell r="F118">
            <v>22</v>
          </cell>
          <cell r="I118">
            <v>13</v>
          </cell>
          <cell r="J118">
            <v>15</v>
          </cell>
          <cell r="K118">
            <v>18</v>
          </cell>
        </row>
        <row r="119">
          <cell r="A119">
            <v>1.6782407407407423E-2</v>
          </cell>
          <cell r="C119">
            <v>2</v>
          </cell>
          <cell r="D119">
            <v>6</v>
          </cell>
          <cell r="E119">
            <v>9</v>
          </cell>
          <cell r="F119">
            <v>21</v>
          </cell>
          <cell r="I119">
            <v>12</v>
          </cell>
          <cell r="J119">
            <v>14</v>
          </cell>
          <cell r="K119">
            <v>17</v>
          </cell>
        </row>
        <row r="120">
          <cell r="A120">
            <v>1.6898148148148166E-2</v>
          </cell>
          <cell r="C120">
            <v>1</v>
          </cell>
          <cell r="D120">
            <v>5</v>
          </cell>
          <cell r="E120">
            <v>8</v>
          </cell>
          <cell r="F120">
            <v>20</v>
          </cell>
          <cell r="I120">
            <v>11</v>
          </cell>
          <cell r="J120">
            <v>13</v>
          </cell>
          <cell r="K120">
            <v>16</v>
          </cell>
        </row>
        <row r="121">
          <cell r="A121">
            <v>1.7013888888888905E-2</v>
          </cell>
          <cell r="C121">
            <v>0</v>
          </cell>
          <cell r="D121">
            <v>4</v>
          </cell>
          <cell r="E121">
            <v>7</v>
          </cell>
          <cell r="F121">
            <v>19</v>
          </cell>
          <cell r="I121">
            <v>10</v>
          </cell>
          <cell r="J121">
            <v>12</v>
          </cell>
          <cell r="K121">
            <v>15</v>
          </cell>
        </row>
        <row r="122">
          <cell r="A122">
            <v>1.7129629629629647E-2</v>
          </cell>
          <cell r="C122">
            <v>0</v>
          </cell>
          <cell r="D122">
            <v>3</v>
          </cell>
          <cell r="E122">
            <v>6</v>
          </cell>
          <cell r="F122">
            <v>18</v>
          </cell>
          <cell r="I122">
            <v>9</v>
          </cell>
          <cell r="J122">
            <v>11</v>
          </cell>
          <cell r="K122">
            <v>14</v>
          </cell>
        </row>
        <row r="123">
          <cell r="A123">
            <v>1.7245370370370387E-2</v>
          </cell>
          <cell r="C123">
            <v>0</v>
          </cell>
          <cell r="D123">
            <v>2</v>
          </cell>
          <cell r="E123">
            <v>5</v>
          </cell>
          <cell r="F123">
            <v>17</v>
          </cell>
          <cell r="I123">
            <v>8</v>
          </cell>
          <cell r="J123">
            <v>10</v>
          </cell>
          <cell r="K123">
            <v>13</v>
          </cell>
        </row>
        <row r="124">
          <cell r="A124">
            <v>1.7361111111111129E-2</v>
          </cell>
          <cell r="C124">
            <v>0</v>
          </cell>
          <cell r="D124">
            <v>1</v>
          </cell>
          <cell r="E124">
            <v>4</v>
          </cell>
          <cell r="F124">
            <v>16</v>
          </cell>
          <cell r="I124">
            <v>7</v>
          </cell>
          <cell r="J124">
            <v>9</v>
          </cell>
          <cell r="K124">
            <v>12</v>
          </cell>
        </row>
        <row r="125">
          <cell r="A125">
            <v>1.7476851851851868E-2</v>
          </cell>
          <cell r="C125">
            <v>0</v>
          </cell>
          <cell r="D125">
            <v>0</v>
          </cell>
          <cell r="E125">
            <v>3</v>
          </cell>
          <cell r="F125">
            <v>15</v>
          </cell>
          <cell r="I125">
            <v>6</v>
          </cell>
          <cell r="J125">
            <v>8</v>
          </cell>
          <cell r="K125">
            <v>11</v>
          </cell>
        </row>
        <row r="126">
          <cell r="A126">
            <v>1.7592592592592611E-2</v>
          </cell>
          <cell r="C126">
            <v>0</v>
          </cell>
          <cell r="D126">
            <v>0</v>
          </cell>
          <cell r="E126">
            <v>2</v>
          </cell>
          <cell r="F126">
            <v>14</v>
          </cell>
          <cell r="I126">
            <v>5</v>
          </cell>
          <cell r="J126">
            <v>7</v>
          </cell>
          <cell r="K126">
            <v>10</v>
          </cell>
        </row>
        <row r="127">
          <cell r="A127">
            <v>1.770833333333335E-2</v>
          </cell>
          <cell r="C127">
            <v>0</v>
          </cell>
          <cell r="D127">
            <v>0</v>
          </cell>
          <cell r="E127">
            <v>1</v>
          </cell>
          <cell r="F127">
            <v>13</v>
          </cell>
          <cell r="I127">
            <v>4</v>
          </cell>
          <cell r="J127">
            <v>6</v>
          </cell>
          <cell r="K127">
            <v>9</v>
          </cell>
        </row>
        <row r="128">
          <cell r="A128">
            <v>1.7824074074074093E-2</v>
          </cell>
          <cell r="C128">
            <v>0</v>
          </cell>
          <cell r="D128">
            <v>0</v>
          </cell>
          <cell r="E128">
            <v>0</v>
          </cell>
          <cell r="F128">
            <v>12</v>
          </cell>
          <cell r="I128">
            <v>3</v>
          </cell>
          <cell r="J128">
            <v>5</v>
          </cell>
          <cell r="K128">
            <v>8</v>
          </cell>
        </row>
        <row r="129">
          <cell r="A129">
            <v>1.7939814814814832E-2</v>
          </cell>
          <cell r="C129">
            <v>0</v>
          </cell>
          <cell r="D129">
            <v>0</v>
          </cell>
          <cell r="E129">
            <v>0</v>
          </cell>
          <cell r="F129">
            <v>11</v>
          </cell>
          <cell r="I129">
            <v>2</v>
          </cell>
          <cell r="J129">
            <v>4</v>
          </cell>
          <cell r="K129">
            <v>7</v>
          </cell>
        </row>
        <row r="130">
          <cell r="A130">
            <v>1.8055555555555575E-2</v>
          </cell>
          <cell r="C130">
            <v>0</v>
          </cell>
          <cell r="D130">
            <v>0</v>
          </cell>
          <cell r="E130">
            <v>0</v>
          </cell>
          <cell r="F130">
            <v>10</v>
          </cell>
          <cell r="I130">
            <v>1</v>
          </cell>
          <cell r="J130">
            <v>3</v>
          </cell>
          <cell r="K130">
            <v>6</v>
          </cell>
        </row>
        <row r="131">
          <cell r="A131">
            <v>1.8171296296296314E-2</v>
          </cell>
          <cell r="C131">
            <v>0</v>
          </cell>
          <cell r="D131">
            <v>0</v>
          </cell>
          <cell r="E131">
            <v>0</v>
          </cell>
          <cell r="F131">
            <v>9</v>
          </cell>
          <cell r="I131">
            <v>0</v>
          </cell>
          <cell r="J131">
            <v>2</v>
          </cell>
          <cell r="K131">
            <v>5</v>
          </cell>
        </row>
        <row r="132">
          <cell r="A132">
            <v>1.8287037037037056E-2</v>
          </cell>
          <cell r="C132">
            <v>0</v>
          </cell>
          <cell r="D132">
            <v>0</v>
          </cell>
          <cell r="E132">
            <v>0</v>
          </cell>
          <cell r="F132">
            <v>8</v>
          </cell>
          <cell r="I132">
            <v>0</v>
          </cell>
          <cell r="J132">
            <v>1</v>
          </cell>
          <cell r="K132">
            <v>4</v>
          </cell>
        </row>
        <row r="133">
          <cell r="A133">
            <v>1.8402777777777796E-2</v>
          </cell>
          <cell r="C133">
            <v>0</v>
          </cell>
          <cell r="D133">
            <v>0</v>
          </cell>
          <cell r="E133">
            <v>0</v>
          </cell>
          <cell r="F133">
            <v>7</v>
          </cell>
          <cell r="I133">
            <v>0</v>
          </cell>
          <cell r="J133">
            <v>0</v>
          </cell>
          <cell r="K133">
            <v>3</v>
          </cell>
        </row>
        <row r="134">
          <cell r="A134">
            <v>1.8518518518518538E-2</v>
          </cell>
          <cell r="C134">
            <v>0</v>
          </cell>
          <cell r="D134">
            <v>0</v>
          </cell>
          <cell r="E134">
            <v>0</v>
          </cell>
          <cell r="F134">
            <v>6</v>
          </cell>
          <cell r="I134">
            <v>0</v>
          </cell>
          <cell r="J134">
            <v>0</v>
          </cell>
          <cell r="K134">
            <v>2</v>
          </cell>
        </row>
        <row r="135">
          <cell r="A135">
            <v>1.8634259259259277E-2</v>
          </cell>
          <cell r="C135">
            <v>0</v>
          </cell>
          <cell r="D135">
            <v>0</v>
          </cell>
          <cell r="E135">
            <v>0</v>
          </cell>
          <cell r="F135">
            <v>5</v>
          </cell>
          <cell r="I135">
            <v>0</v>
          </cell>
          <cell r="J135">
            <v>0</v>
          </cell>
          <cell r="K135">
            <v>1</v>
          </cell>
        </row>
        <row r="136">
          <cell r="A136">
            <v>1.875000000000002E-2</v>
          </cell>
          <cell r="C136">
            <v>0</v>
          </cell>
          <cell r="D136">
            <v>0</v>
          </cell>
          <cell r="E136">
            <v>0</v>
          </cell>
          <cell r="F136">
            <v>4</v>
          </cell>
          <cell r="I136">
            <v>0</v>
          </cell>
          <cell r="J136">
            <v>0</v>
          </cell>
          <cell r="K136">
            <v>0</v>
          </cell>
        </row>
        <row r="137">
          <cell r="A137">
            <v>1.8865740740740759E-2</v>
          </cell>
          <cell r="C137">
            <v>0</v>
          </cell>
          <cell r="D137">
            <v>0</v>
          </cell>
          <cell r="E137">
            <v>0</v>
          </cell>
          <cell r="F137">
            <v>3</v>
          </cell>
          <cell r="I137">
            <v>0</v>
          </cell>
          <cell r="J137">
            <v>0</v>
          </cell>
          <cell r="K137">
            <v>0</v>
          </cell>
        </row>
        <row r="138">
          <cell r="A138">
            <v>1.8981481481481502E-2</v>
          </cell>
          <cell r="C138">
            <v>0</v>
          </cell>
          <cell r="D138">
            <v>0</v>
          </cell>
          <cell r="E138">
            <v>0</v>
          </cell>
          <cell r="F138">
            <v>2</v>
          </cell>
          <cell r="I138">
            <v>0</v>
          </cell>
          <cell r="J138">
            <v>0</v>
          </cell>
          <cell r="K138">
            <v>0</v>
          </cell>
        </row>
        <row r="139">
          <cell r="A139">
            <v>1.9097222222222245E-2</v>
          </cell>
          <cell r="C139">
            <v>0</v>
          </cell>
          <cell r="D139">
            <v>0</v>
          </cell>
          <cell r="E139">
            <v>0</v>
          </cell>
          <cell r="F139">
            <v>1</v>
          </cell>
          <cell r="I139">
            <v>0</v>
          </cell>
          <cell r="J139">
            <v>0</v>
          </cell>
          <cell r="K139">
            <v>0</v>
          </cell>
        </row>
        <row r="140">
          <cell r="A140">
            <v>1.9212962962962984E-2</v>
          </cell>
          <cell r="C140">
            <v>0</v>
          </cell>
          <cell r="D140">
            <v>0</v>
          </cell>
          <cell r="E140">
            <v>0</v>
          </cell>
          <cell r="F140">
            <v>0</v>
          </cell>
          <cell r="I140">
            <v>0</v>
          </cell>
          <cell r="J140">
            <v>0</v>
          </cell>
          <cell r="K140">
            <v>0</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1"/>
  <sheetViews>
    <sheetView tabSelected="1" zoomScale="83" zoomScaleNormal="83" workbookViewId="0">
      <pane xSplit="2" ySplit="2" topLeftCell="C3" activePane="bottomRight" state="frozen"/>
      <selection activeCell="A3" sqref="A3:IV3"/>
      <selection pane="topRight" activeCell="A3" sqref="A3:IV3"/>
      <selection pane="bottomLeft" activeCell="A3" sqref="A3:IV3"/>
      <selection pane="bottomRight" activeCell="A2" sqref="A2:XFD2"/>
    </sheetView>
  </sheetViews>
  <sheetFormatPr defaultColWidth="11.5546875" defaultRowHeight="13.2" x14ac:dyDescent="0.25"/>
  <cols>
    <col min="1" max="1" width="20.109375" style="1" customWidth="1"/>
    <col min="2" max="2" width="17.44140625" style="2" customWidth="1"/>
    <col min="3" max="3" width="6.33203125" style="3" customWidth="1"/>
    <col min="4" max="4" width="11.44140625" style="3" customWidth="1"/>
    <col min="5" max="5" width="8.33203125" style="4" customWidth="1"/>
    <col min="6" max="6" width="8.6640625" style="3" customWidth="1"/>
    <col min="7" max="7" width="8.33203125" style="3" customWidth="1"/>
    <col min="8" max="8" width="7.33203125" style="5" customWidth="1"/>
    <col min="9" max="9" width="7.88671875" style="3" customWidth="1"/>
    <col min="10" max="10" width="6.33203125" style="3" customWidth="1"/>
    <col min="11" max="11" width="9.6640625" style="3" customWidth="1"/>
    <col min="12" max="12" width="6.88671875" style="3" customWidth="1"/>
    <col min="13" max="13" width="10.5546875" style="3" customWidth="1"/>
    <col min="14" max="14" width="5.6640625" style="3" customWidth="1"/>
    <col min="15" max="15" width="9.6640625" style="6" customWidth="1"/>
    <col min="16" max="16" width="8.6640625" style="6" bestFit="1" customWidth="1"/>
    <col min="17" max="17" width="10.109375" style="6" customWidth="1"/>
    <col min="18" max="18" width="8.6640625" style="6" customWidth="1"/>
    <col min="19" max="19" width="12.33203125" style="1" customWidth="1"/>
    <col min="20" max="20" width="12.6640625" style="7" customWidth="1"/>
    <col min="21" max="16384" width="11.5546875" style="1"/>
  </cols>
  <sheetData>
    <row r="1" spans="1:21" x14ac:dyDescent="0.25">
      <c r="A1" s="2"/>
      <c r="C1" s="4"/>
      <c r="D1" s="4"/>
      <c r="F1" s="4"/>
      <c r="G1" s="4"/>
      <c r="I1" s="4"/>
      <c r="J1" s="8" t="s">
        <v>231</v>
      </c>
      <c r="K1" s="4"/>
      <c r="L1" s="4"/>
      <c r="M1" s="4"/>
      <c r="N1" s="4"/>
      <c r="O1" s="4"/>
    </row>
    <row r="2" spans="1:21" ht="50.4" x14ac:dyDescent="0.25">
      <c r="A2" s="9" t="s">
        <v>0</v>
      </c>
      <c r="B2" s="8" t="s">
        <v>1</v>
      </c>
      <c r="C2" s="10" t="s">
        <v>2</v>
      </c>
      <c r="D2" s="11" t="s">
        <v>3</v>
      </c>
      <c r="E2" s="12" t="s">
        <v>4</v>
      </c>
      <c r="F2" s="11" t="s">
        <v>5</v>
      </c>
      <c r="G2" s="11" t="s">
        <v>6</v>
      </c>
      <c r="H2" s="13" t="s">
        <v>7</v>
      </c>
      <c r="I2" s="11" t="s">
        <v>8</v>
      </c>
      <c r="J2" s="11" t="s">
        <v>9</v>
      </c>
      <c r="K2" s="11" t="s">
        <v>10</v>
      </c>
      <c r="L2" s="11" t="s">
        <v>11</v>
      </c>
      <c r="M2" s="11" t="s">
        <v>12</v>
      </c>
      <c r="N2" s="11" t="s">
        <v>13</v>
      </c>
      <c r="O2" s="11" t="s">
        <v>14</v>
      </c>
      <c r="P2" s="14" t="s">
        <v>15</v>
      </c>
      <c r="Q2" s="11" t="s">
        <v>16</v>
      </c>
      <c r="R2" s="15" t="s">
        <v>17</v>
      </c>
      <c r="S2" s="11" t="s">
        <v>18</v>
      </c>
      <c r="T2" s="16" t="s">
        <v>19</v>
      </c>
    </row>
    <row r="3" spans="1:21" s="85" customFormat="1" x14ac:dyDescent="0.25">
      <c r="A3" s="46" t="s">
        <v>97</v>
      </c>
      <c r="B3" s="46" t="s">
        <v>95</v>
      </c>
      <c r="C3" s="68">
        <v>35</v>
      </c>
      <c r="D3" s="79" t="s">
        <v>222</v>
      </c>
      <c r="E3" s="80">
        <v>65</v>
      </c>
      <c r="F3" s="81">
        <v>159</v>
      </c>
      <c r="G3" s="79">
        <v>305</v>
      </c>
      <c r="H3" s="82">
        <f t="shared" ref="H3:H34" si="0">G3/F3</f>
        <v>1.9182389937106918</v>
      </c>
      <c r="I3" s="79">
        <f t="shared" ref="I3:I34" si="1">IF(G3=0,0,(IF(OR($D3="m",$D3="M"),IF(($C3&gt;=20)*($C3&lt;=29),INT(2*(((100*($G3/$F3))-25)/5)),IF(($C3&gt;=30)*($C3&lt;=39),INT(2*((100*($G3/$F3)-20)/5)),IF(($C3&gt;=40)*($C3&lt;=49),INT(2*((100*($G3/$F3)-10)/5)),IF($C3&gt;=50,INT(2*(((100*($G3/$F3)))/5)),"AGE!")))),IF(OR($D3="f",$D3="F"),IF(($C3&gt;=20)*($C3&lt;=29),INT(2*(((100*($G3/$F3)))/5)),IF(($C3&gt;=30)*($C3&lt;=39),INT(2*((100*($G3/$F3)+5)/5)),IF($C3&gt;=40,INT(2*((100*($G3/$F3)+10)/5)),"AGE!"))),"Gender!"))))</f>
        <v>68</v>
      </c>
      <c r="J3" s="79">
        <v>63</v>
      </c>
      <c r="K3" s="79">
        <f t="shared" ref="K3:K22" si="2">(IF(OR($D3="m",$D3="M"),IF(($C3&gt;=20)*($C3&lt;=29),IF($J3&lt;=17,0,IF($J3&gt;62,45+INT(("$e4j3"-B494)/2),$J3-17)),IF(($C3&gt;=30)*($C3&lt;=39),IF($J3&lt;=12,0,IF($J3&gt;57,45+INT(($J3-57)/2),$J3-12)),IF(($C3&gt;=40)*($C3&lt;=49),IF($J3&lt;=7,0,IF($J3&gt;52,45+INT(($J3-52)/2),$J3-7)),IF($C3&gt;=50,IF($J3&lt;=5,0,IF($J3&gt;50,45+INT(($J3-50)/2),$J3-5)),"AGE!")))),IF(OR($D3="f",$D3="F"),IF(($C3&gt;=20)*($C3&lt;=29),IF($J3&lt;=14,0,IF($J3&gt;59,45+INT(($J3-59)/2),$J3-14)),IF(($C3&gt;=30)*($C3&lt;=39),IF($J3&lt;=11,0,IF($J3&gt;56,45+INT(($J3-56)/2),$J3-11)),IF($C3&gt;=40,IF($J3&lt;=5,0,IF($J3&gt;50,45+INT(($J3-50)/2),$J3-5)),"AGE!"))),"Gender!")))</f>
        <v>48</v>
      </c>
      <c r="L3" s="79">
        <v>40</v>
      </c>
      <c r="M3" s="79">
        <f t="shared" ref="M3:M34" si="3">IF(L3=0,0,(IF(OR($D3="m",$D3="M"),IF(($C3&gt;=20)*($C3&lt;=29),L3-3,IF(($C3&gt;=30)*($C3&lt;=39),L3-1,IF(($C3&gt;=40)*($C3&lt;=49),L3-1,IF($C3&gt;=50,L3+3,"AGE!")))),IF(OR($D3="f",$D3="F"),IF(($C3&gt;=20)*($C3&lt;=29),L3-5,IF(($C3&gt;=30)*($C3&lt;=39),L3-5,IF($C3&gt;=40,L3-1,"AGE!"))),"Gender!"))))</f>
        <v>39</v>
      </c>
      <c r="N3" s="79">
        <v>59</v>
      </c>
      <c r="O3" s="79">
        <f t="shared" ref="O3:O34" si="4">(IF(OR($D3="m",$D3="M"),IF(($C3&gt;=20)*($C3&lt;=29),IF($N3=0,0,IF($N3&lt;=19,3*($N3+2),IF($N3=20,65,$N3+45))),IF(($C3&gt;=30)*($C3&lt;=39),IF($N3=0,0,IF($N3&lt;=18,3*($N3+3),IF($N3=19,65,$N3+46))),IF(($C3&gt;=40)*($C3&lt;=49),IF($N3=0,0,IF($N3&lt;=16,3*($N3+5),IF($N3=17,65,$N3+48))),IF($C3&gt;=50,IF($N3=0,0,IF($N3&lt;=15,3*($N3+6),IF($N3=16,65,$N3+49))),"AGE!")))),IF(OR($D3="f",$D3="F"),IF(($C3&gt;=20)*($C3&lt;=29),IF($N3=0,0,IF($N3&lt;=14,3*($N3+7),IF($N3=15,65,$N3+50))),IF(($C3&gt;=30)*($C3&lt;=39),IF($N3=0,0,IF($N3&lt;=14,3*($N3+7),IF($N3=15,65,$N3+50))),IF($C3&gt;=40,IF($N3=0,0,IF($N3&lt;=13,3*($N3+8),IF($N3=14,65,$N3+51))),"AGE!"))),"Gender!")))</f>
        <v>105</v>
      </c>
      <c r="P3" s="83">
        <v>6.4043981481481486E-3</v>
      </c>
      <c r="Q3" s="79">
        <f>(IF(OR($D3="m",$D3="M"),IF(($C3&gt;=20)*($C3&lt;=29),LOOKUP(P3,'XX Run Calc XX'!$A$2:$A$140,'XX Run Calc XX'!$C$2:$C$140),IF(($C3&gt;=30)*($C3&lt;=39),LOOKUP(P3,'XX Run Calc XX'!$A$2:$A$140,'XX Run Calc XX'!$D$2:$D$140),IF(($C3&gt;=40)*($C3&lt;=49),LOOKUP(P3,'XX Run Calc XX'!$A$2:$A$140,'XX Run Calc XX'!$E$2:$E$140),IF($C3&gt;=50,LOOKUP(P3,'XX Run Calc XX'!$A$2:$A$140,'XX Run Calc XX'!$F$2:$F$140),"AGE!")))),IF(OR($D3="f",$D3="F"),IF(($C3&gt;=20)*($C3&lt;=29),LOOKUP(P3,'XX Run Calc XX'!$A$2:$A$140,'XX Run Calc XX'!$I$2:$I$140),IF(($C3&gt;=30)*($C3&lt;=39),LOOKUP(P3,'XX Run Calc XX'!$A$2:$A$140,'XX Run Calc XX'!$J$2:$J$140),IF($C3&gt;=40,LOOKUP(P3,'XX Run Calc XX'!$A$2:$A$140,'XX Run Calc XX'!$K$2:$K$140),"AGE!"))),"Gender!")))</f>
        <v>96</v>
      </c>
      <c r="R3" s="83">
        <v>7.6064814814814821E-4</v>
      </c>
      <c r="S3" s="79">
        <f>LOOKUP($R3,'XX Ag Calc XX'!$A$3:$A$122,'XX Ag Calc XX'!$C$3:$C$122)</f>
        <v>54</v>
      </c>
      <c r="T3" s="84">
        <f t="shared" ref="T3:T34" si="5">SUM(I3,K3,M3,O3,Q3,S3)</f>
        <v>410</v>
      </c>
      <c r="U3" s="67"/>
    </row>
    <row r="4" spans="1:21" s="85" customFormat="1" x14ac:dyDescent="0.25">
      <c r="A4" s="46" t="s">
        <v>137</v>
      </c>
      <c r="B4" s="46" t="s">
        <v>135</v>
      </c>
      <c r="C4" s="68">
        <v>38</v>
      </c>
      <c r="D4" s="79" t="s">
        <v>222</v>
      </c>
      <c r="E4" s="80">
        <v>70</v>
      </c>
      <c r="F4" s="81">
        <v>170</v>
      </c>
      <c r="G4" s="79">
        <v>310</v>
      </c>
      <c r="H4" s="82">
        <f t="shared" si="0"/>
        <v>1.8235294117647058</v>
      </c>
      <c r="I4" s="79">
        <f t="shared" si="1"/>
        <v>64</v>
      </c>
      <c r="J4" s="79">
        <v>64</v>
      </c>
      <c r="K4" s="79">
        <f t="shared" si="2"/>
        <v>48</v>
      </c>
      <c r="L4" s="79">
        <v>39</v>
      </c>
      <c r="M4" s="79">
        <f t="shared" si="3"/>
        <v>38</v>
      </c>
      <c r="N4" s="79">
        <v>47</v>
      </c>
      <c r="O4" s="79">
        <f t="shared" si="4"/>
        <v>93</v>
      </c>
      <c r="P4" s="83">
        <v>5.9018518518518517E-3</v>
      </c>
      <c r="Q4" s="79">
        <f>(IF(OR($D4="m",$D4="M"),IF(($C4&gt;=20)*($C4&lt;=29),LOOKUP(P4,'XX Run Calc XX'!$A$2:$A$140,'XX Run Calc XX'!$C$2:$C$140),IF(($C4&gt;=30)*($C4&lt;=39),LOOKUP(P4,'XX Run Calc XX'!$A$2:$A$140,'XX Run Calc XX'!$D$2:$D$140),IF(($C4&gt;=40)*($C4&lt;=49),LOOKUP(P4,'XX Run Calc XX'!$A$2:$A$140,'XX Run Calc XX'!$E$2:$E$140),IF($C4&gt;=50,LOOKUP(P4,'XX Run Calc XX'!$A$2:$A$140,'XX Run Calc XX'!$F$2:$F$140),"AGE!")))),IF(OR($D4="f",$D4="F"),IF(($C4&gt;=20)*($C4&lt;=29),LOOKUP(P4,'XX Run Calc XX'!$A$2:$A$140,'XX Run Calc XX'!$I$2:$I$140),IF(($C4&gt;=30)*($C4&lt;=39),LOOKUP(P4,'XX Run Calc XX'!$A$2:$A$140,'XX Run Calc XX'!$J$2:$J$140),IF($C4&gt;=40,LOOKUP(P4,'XX Run Calc XX'!$A$2:$A$140,'XX Run Calc XX'!$K$2:$K$140),"AGE!"))),"Gender!")))</f>
        <v>101</v>
      </c>
      <c r="R4" s="83">
        <v>7.6273148148148153E-4</v>
      </c>
      <c r="S4" s="79">
        <f>LOOKUP($R4,'XX Ag Calc XX'!$A$3:$A$122,'XX Ag Calc XX'!$C$3:$C$122)</f>
        <v>54</v>
      </c>
      <c r="T4" s="84">
        <f t="shared" si="5"/>
        <v>398</v>
      </c>
      <c r="U4" s="67"/>
    </row>
    <row r="5" spans="1:21" s="85" customFormat="1" x14ac:dyDescent="0.25">
      <c r="A5" s="46" t="s">
        <v>142</v>
      </c>
      <c r="B5" s="46" t="s">
        <v>135</v>
      </c>
      <c r="C5" s="68">
        <v>46</v>
      </c>
      <c r="D5" s="79" t="s">
        <v>222</v>
      </c>
      <c r="E5" s="80">
        <v>69</v>
      </c>
      <c r="F5" s="81">
        <v>145</v>
      </c>
      <c r="G5" s="79">
        <v>235</v>
      </c>
      <c r="H5" s="82">
        <f t="shared" si="0"/>
        <v>1.6206896551724137</v>
      </c>
      <c r="I5" s="79">
        <f t="shared" si="1"/>
        <v>60</v>
      </c>
      <c r="J5" s="79">
        <v>58</v>
      </c>
      <c r="K5" s="79">
        <f t="shared" si="2"/>
        <v>48</v>
      </c>
      <c r="L5" s="79">
        <v>44</v>
      </c>
      <c r="M5" s="79">
        <f t="shared" si="3"/>
        <v>43</v>
      </c>
      <c r="N5" s="79">
        <v>48</v>
      </c>
      <c r="O5" s="79">
        <f t="shared" si="4"/>
        <v>96</v>
      </c>
      <c r="P5" s="83">
        <v>6.6633101851851853E-3</v>
      </c>
      <c r="Q5" s="79">
        <f>(IF(OR($D5="m",$D5="M"),IF(($C5&gt;=20)*($C5&lt;=29),LOOKUP(P5,'XX Run Calc XX'!$A$2:$A$140,'XX Run Calc XX'!$C$2:$C$140),IF(($C5&gt;=30)*($C5&lt;=39),LOOKUP(P5,'XX Run Calc XX'!$A$2:$A$140,'XX Run Calc XX'!$D$2:$D$140),IF(($C5&gt;=40)*($C5&lt;=49),LOOKUP(P5,'XX Run Calc XX'!$A$2:$A$140,'XX Run Calc XX'!$E$2:$E$140),IF($C5&gt;=50,LOOKUP(P5,'XX Run Calc XX'!$A$2:$A$140,'XX Run Calc XX'!$F$2:$F$140),"AGE!")))),IF(OR($D5="f",$D5="F"),IF(($C5&gt;=20)*($C5&lt;=29),LOOKUP(P5,'XX Run Calc XX'!$A$2:$A$140,'XX Run Calc XX'!$I$2:$I$140),IF(($C5&gt;=30)*($C5&lt;=39),LOOKUP(P5,'XX Run Calc XX'!$A$2:$A$140,'XX Run Calc XX'!$J$2:$J$140),IF($C5&gt;=40,LOOKUP(P5,'XX Run Calc XX'!$A$2:$A$140,'XX Run Calc XX'!$K$2:$K$140),"AGE!"))),"Gender!")))</f>
        <v>97</v>
      </c>
      <c r="R5" s="83">
        <v>8.1273148148148144E-4</v>
      </c>
      <c r="S5" s="79">
        <v>50</v>
      </c>
      <c r="T5" s="84">
        <f t="shared" si="5"/>
        <v>394</v>
      </c>
      <c r="U5" s="67"/>
    </row>
    <row r="6" spans="1:21" s="85" customFormat="1" x14ac:dyDescent="0.25">
      <c r="A6" s="46" t="s">
        <v>138</v>
      </c>
      <c r="B6" s="46" t="s">
        <v>135</v>
      </c>
      <c r="C6" s="68">
        <v>32</v>
      </c>
      <c r="D6" s="79" t="s">
        <v>222</v>
      </c>
      <c r="E6" s="80">
        <v>68</v>
      </c>
      <c r="F6" s="81">
        <v>174</v>
      </c>
      <c r="G6" s="79">
        <v>325</v>
      </c>
      <c r="H6" s="82">
        <f t="shared" si="0"/>
        <v>1.867816091954023</v>
      </c>
      <c r="I6" s="79">
        <f t="shared" si="1"/>
        <v>66</v>
      </c>
      <c r="J6" s="79">
        <v>58</v>
      </c>
      <c r="K6" s="79">
        <f t="shared" si="2"/>
        <v>45</v>
      </c>
      <c r="L6" s="79">
        <v>38</v>
      </c>
      <c r="M6" s="79">
        <f t="shared" si="3"/>
        <v>37</v>
      </c>
      <c r="N6" s="79">
        <v>48</v>
      </c>
      <c r="O6" s="79">
        <f t="shared" si="4"/>
        <v>94</v>
      </c>
      <c r="P6" s="83">
        <v>6.6771990740740741E-3</v>
      </c>
      <c r="Q6" s="79">
        <f>(IF(OR($D6="m",$D6="M"),IF(($C6&gt;=20)*($C6&lt;=29),LOOKUP(P6,'XX Run Calc XX'!$A$2:$A$140,'XX Run Calc XX'!$C$2:$C$140),IF(($C6&gt;=30)*($C6&lt;=39),LOOKUP(P6,'XX Run Calc XX'!$A$2:$A$140,'XX Run Calc XX'!$D$2:$D$140),IF(($C6&gt;=40)*($C6&lt;=49),LOOKUP(P6,'XX Run Calc XX'!$A$2:$A$140,'XX Run Calc XX'!$E$2:$E$140),IF($C6&gt;=50,LOOKUP(P6,'XX Run Calc XX'!$A$2:$A$140,'XX Run Calc XX'!$F$2:$F$140),"AGE!")))),IF(OR($D6="f",$D6="F"),IF(($C6&gt;=20)*($C6&lt;=29),LOOKUP(P6,'XX Run Calc XX'!$A$2:$A$140,'XX Run Calc XX'!$I$2:$I$140),IF(($C6&gt;=30)*($C6&lt;=39),LOOKUP(P6,'XX Run Calc XX'!$A$2:$A$140,'XX Run Calc XX'!$J$2:$J$140),IF($C6&gt;=40,LOOKUP(P6,'XX Run Calc XX'!$A$2:$A$140,'XX Run Calc XX'!$K$2:$K$140),"AGE!"))),"Gender!")))</f>
        <v>94</v>
      </c>
      <c r="R6" s="83">
        <v>7.6493055555555548E-4</v>
      </c>
      <c r="S6" s="79">
        <v>54</v>
      </c>
      <c r="T6" s="84">
        <f t="shared" si="5"/>
        <v>390</v>
      </c>
      <c r="U6" s="67"/>
    </row>
    <row r="7" spans="1:21" s="85" customFormat="1" x14ac:dyDescent="0.25">
      <c r="A7" s="46" t="s">
        <v>101</v>
      </c>
      <c r="B7" s="46" t="s">
        <v>95</v>
      </c>
      <c r="C7" s="68">
        <v>29</v>
      </c>
      <c r="D7" s="79" t="s">
        <v>222</v>
      </c>
      <c r="E7" s="80">
        <v>65</v>
      </c>
      <c r="F7" s="81">
        <v>152</v>
      </c>
      <c r="G7" s="79">
        <v>320</v>
      </c>
      <c r="H7" s="82">
        <f t="shared" si="0"/>
        <v>2.1052631578947367</v>
      </c>
      <c r="I7" s="79">
        <f t="shared" si="1"/>
        <v>74</v>
      </c>
      <c r="J7" s="79">
        <v>54</v>
      </c>
      <c r="K7" s="79">
        <f t="shared" si="2"/>
        <v>37</v>
      </c>
      <c r="L7" s="79">
        <v>38</v>
      </c>
      <c r="M7" s="79">
        <f t="shared" si="3"/>
        <v>35</v>
      </c>
      <c r="N7" s="79">
        <v>40</v>
      </c>
      <c r="O7" s="79">
        <f t="shared" si="4"/>
        <v>85</v>
      </c>
      <c r="P7" s="83">
        <v>5.8562500000000003E-3</v>
      </c>
      <c r="Q7" s="79">
        <f>(IF(OR($D7="m",$D7="M"),IF(($C7&gt;=20)*($C7&lt;=29),LOOKUP(P7,'XX Run Calc XX'!$A$2:$A$140,'XX Run Calc XX'!$C$2:$C$140),IF(($C7&gt;=30)*($C7&lt;=39),LOOKUP(P7,'XX Run Calc XX'!$A$2:$A$140,'XX Run Calc XX'!$D$2:$D$140),IF(($C7&gt;=40)*($C7&lt;=49),LOOKUP(P7,'XX Run Calc XX'!$A$2:$A$140,'XX Run Calc XX'!$E$2:$E$140),IF($C7&gt;=50,LOOKUP(P7,'XX Run Calc XX'!$A$2:$A$140,'XX Run Calc XX'!$F$2:$F$140),"AGE!")))),IF(OR($D7="f",$D7="F"),IF(($C7&gt;=20)*($C7&lt;=29),LOOKUP(P7,'XX Run Calc XX'!$A$2:$A$140,'XX Run Calc XX'!$I$2:$I$140),IF(($C7&gt;=30)*($C7&lt;=39),LOOKUP(P7,'XX Run Calc XX'!$A$2:$A$140,'XX Run Calc XX'!$J$2:$J$140),IF($C7&gt;=40,LOOKUP(P7,'XX Run Calc XX'!$A$2:$A$140,'XX Run Calc XX'!$K$2:$K$140),"AGE!"))),"Gender!")))</f>
        <v>97</v>
      </c>
      <c r="R7" s="83">
        <v>7.3645833333333332E-4</v>
      </c>
      <c r="S7" s="79">
        <f>LOOKUP($R7,'XX Ag Calc XX'!$A$3:$A$122,'XX Ag Calc XX'!$C$3:$C$122)</f>
        <v>56</v>
      </c>
      <c r="T7" s="84">
        <f t="shared" si="5"/>
        <v>384</v>
      </c>
      <c r="U7" s="67"/>
    </row>
    <row r="8" spans="1:21" s="85" customFormat="1" x14ac:dyDescent="0.25">
      <c r="A8" s="46" t="s">
        <v>136</v>
      </c>
      <c r="B8" s="46" t="s">
        <v>135</v>
      </c>
      <c r="C8" s="68">
        <v>35</v>
      </c>
      <c r="D8" s="79" t="s">
        <v>222</v>
      </c>
      <c r="E8" s="80">
        <v>66</v>
      </c>
      <c r="F8" s="81">
        <v>153</v>
      </c>
      <c r="G8" s="79">
        <v>300</v>
      </c>
      <c r="H8" s="82">
        <f t="shared" si="0"/>
        <v>1.9607843137254901</v>
      </c>
      <c r="I8" s="79">
        <f t="shared" si="1"/>
        <v>70</v>
      </c>
      <c r="J8" s="79">
        <v>49</v>
      </c>
      <c r="K8" s="79">
        <f t="shared" si="2"/>
        <v>37</v>
      </c>
      <c r="L8" s="79">
        <v>36</v>
      </c>
      <c r="M8" s="79">
        <f t="shared" si="3"/>
        <v>35</v>
      </c>
      <c r="N8" s="79">
        <v>50</v>
      </c>
      <c r="O8" s="79">
        <f t="shared" si="4"/>
        <v>96</v>
      </c>
      <c r="P8" s="83">
        <v>6.7950231481481481E-3</v>
      </c>
      <c r="Q8" s="79">
        <f>(IF(OR($D8="m",$D8="M"),IF(($C8&gt;=20)*($C8&lt;=29),LOOKUP(P8,'XX Run Calc XX'!$A$2:$A$140,'XX Run Calc XX'!$C$2:$C$140),IF(($C8&gt;=30)*($C8&lt;=39),LOOKUP(P8,'XX Run Calc XX'!$A$2:$A$140,'XX Run Calc XX'!$D$2:$D$140),IF(($C8&gt;=40)*($C8&lt;=49),LOOKUP(P8,'XX Run Calc XX'!$A$2:$A$140,'XX Run Calc XX'!$E$2:$E$140),IF($C8&gt;=50,LOOKUP(P8,'XX Run Calc XX'!$A$2:$A$140,'XX Run Calc XX'!$F$2:$F$140),"AGE!")))),IF(OR($D8="f",$D8="F"),IF(($C8&gt;=20)*($C8&lt;=29),LOOKUP(P8,'XX Run Calc XX'!$A$2:$A$140,'XX Run Calc XX'!$I$2:$I$140),IF(($C8&gt;=30)*($C8&lt;=39),LOOKUP(P8,'XX Run Calc XX'!$A$2:$A$140,'XX Run Calc XX'!$J$2:$J$140),IF($C8&gt;=40,LOOKUP(P8,'XX Run Calc XX'!$A$2:$A$140,'XX Run Calc XX'!$K$2:$K$140),"AGE!"))),"Gender!")))</f>
        <v>93</v>
      </c>
      <c r="R8" s="83">
        <v>7.8703703703703705E-4</v>
      </c>
      <c r="S8" s="79">
        <f>LOOKUP($R8,'XX Ag Calc XX'!$A$3:$A$122,'XX Ag Calc XX'!$C$3:$C$122)</f>
        <v>52</v>
      </c>
      <c r="T8" s="84">
        <f t="shared" si="5"/>
        <v>383</v>
      </c>
      <c r="U8" s="67"/>
    </row>
    <row r="9" spans="1:21" s="85" customFormat="1" x14ac:dyDescent="0.25">
      <c r="A9" s="46" t="s">
        <v>219</v>
      </c>
      <c r="B9" s="46" t="s">
        <v>125</v>
      </c>
      <c r="C9" s="68">
        <v>40</v>
      </c>
      <c r="D9" s="79" t="s">
        <v>222</v>
      </c>
      <c r="E9" s="80">
        <v>70</v>
      </c>
      <c r="F9" s="81">
        <v>168</v>
      </c>
      <c r="G9" s="79">
        <v>255</v>
      </c>
      <c r="H9" s="82">
        <f t="shared" si="0"/>
        <v>1.5178571428571428</v>
      </c>
      <c r="I9" s="79">
        <f t="shared" si="1"/>
        <v>56</v>
      </c>
      <c r="J9" s="79">
        <v>66</v>
      </c>
      <c r="K9" s="79">
        <f t="shared" si="2"/>
        <v>52</v>
      </c>
      <c r="L9" s="79">
        <v>43</v>
      </c>
      <c r="M9" s="79">
        <f t="shared" si="3"/>
        <v>42</v>
      </c>
      <c r="N9" s="79">
        <v>33</v>
      </c>
      <c r="O9" s="79">
        <f t="shared" si="4"/>
        <v>81</v>
      </c>
      <c r="P9" s="83">
        <v>5.7133101851851859E-3</v>
      </c>
      <c r="Q9" s="79">
        <f>(IF(OR($D9="m",$D9="M"),IF(($C9&gt;=20)*($C9&lt;=29),LOOKUP(P9,'XX Run Calc XX'!$A$2:$A$140,'XX Run Calc XX'!$C$2:$C$140),IF(($C9&gt;=30)*($C9&lt;=39),LOOKUP(P9,'XX Run Calc XX'!$A$2:$A$140,'XX Run Calc XX'!$D$2:$D$140),IF(($C9&gt;=40)*($C9&lt;=49),LOOKUP(P9,'XX Run Calc XX'!$A$2:$A$140,'XX Run Calc XX'!$E$2:$E$140),IF($C9&gt;=50,LOOKUP(P9,'XX Run Calc XX'!$A$2:$A$140,'XX Run Calc XX'!$F$2:$F$140),"AGE!")))),IF(OR($D9="f",$D9="F"),IF(($C9&gt;=20)*($C9&lt;=29),LOOKUP(P9,'XX Run Calc XX'!$A$2:$A$140,'XX Run Calc XX'!$I$2:$I$140),IF(($C9&gt;=30)*($C9&lt;=39),LOOKUP(P9,'XX Run Calc XX'!$A$2:$A$140,'XX Run Calc XX'!$J$2:$J$140),IF($C9&gt;=40,LOOKUP(P9,'XX Run Calc XX'!$A$2:$A$140,'XX Run Calc XX'!$K$2:$K$140),"AGE!"))),"Gender!")))</f>
        <v>105</v>
      </c>
      <c r="R9" s="83">
        <v>8.4201388888888878E-4</v>
      </c>
      <c r="S9" s="79">
        <f>LOOKUP($R9,'XX Ag Calc XX'!$A$3:$A$122,'XX Ag Calc XX'!$C$3:$C$122)</f>
        <v>47</v>
      </c>
      <c r="T9" s="84">
        <f t="shared" si="5"/>
        <v>383</v>
      </c>
      <c r="U9" s="67"/>
    </row>
    <row r="10" spans="1:21" s="85" customFormat="1" x14ac:dyDescent="0.25">
      <c r="A10" s="46" t="s">
        <v>139</v>
      </c>
      <c r="B10" s="46" t="s">
        <v>135</v>
      </c>
      <c r="C10" s="68">
        <v>34</v>
      </c>
      <c r="D10" s="79" t="s">
        <v>222</v>
      </c>
      <c r="E10" s="80">
        <v>68</v>
      </c>
      <c r="F10" s="81">
        <v>141</v>
      </c>
      <c r="G10" s="79">
        <v>230</v>
      </c>
      <c r="H10" s="82">
        <f t="shared" si="0"/>
        <v>1.6312056737588652</v>
      </c>
      <c r="I10" s="79">
        <f t="shared" si="1"/>
        <v>57</v>
      </c>
      <c r="J10" s="79">
        <v>58</v>
      </c>
      <c r="K10" s="79">
        <f t="shared" si="2"/>
        <v>45</v>
      </c>
      <c r="L10" s="79">
        <v>37</v>
      </c>
      <c r="M10" s="79">
        <f t="shared" si="3"/>
        <v>36</v>
      </c>
      <c r="N10" s="79">
        <v>33</v>
      </c>
      <c r="O10" s="79">
        <f t="shared" si="4"/>
        <v>79</v>
      </c>
      <c r="P10" s="83">
        <v>5.5318287037037029E-3</v>
      </c>
      <c r="Q10" s="79">
        <f>(IF(OR($D10="m",$D10="M"),IF(($C10&gt;=20)*($C10&lt;=29),LOOKUP(P10,'XX Run Calc XX'!$A$2:$A$140,'XX Run Calc XX'!$C$2:$C$140),IF(($C10&gt;=30)*($C10&lt;=39),LOOKUP(P10,'XX Run Calc XX'!$A$2:$A$140,'XX Run Calc XX'!$D$2:$D$140),IF(($C10&gt;=40)*($C10&lt;=49),LOOKUP(P10,'XX Run Calc XX'!$A$2:$A$140,'XX Run Calc XX'!$E$2:$E$140),IF($C10&gt;=50,LOOKUP(P10,'XX Run Calc XX'!$A$2:$A$140,'XX Run Calc XX'!$F$2:$F$140),"AGE!")))),IF(OR($D10="f",$D10="F"),IF(($C10&gt;=20)*($C10&lt;=29),LOOKUP(P10,'XX Run Calc XX'!$A$2:$A$140,'XX Run Calc XX'!$I$2:$I$140),IF(($C10&gt;=30)*($C10&lt;=39),LOOKUP(P10,'XX Run Calc XX'!$A$2:$A$140,'XX Run Calc XX'!$J$2:$J$140),IF($C10&gt;=40,LOOKUP(P10,'XX Run Calc XX'!$A$2:$A$140,'XX Run Calc XX'!$K$2:$K$140),"AGE!"))),"Gender!")))</f>
        <v>104</v>
      </c>
      <c r="R10" s="83">
        <v>7.8958333333333343E-4</v>
      </c>
      <c r="S10" s="79">
        <v>52</v>
      </c>
      <c r="T10" s="84">
        <f t="shared" si="5"/>
        <v>373</v>
      </c>
      <c r="U10" s="67"/>
    </row>
    <row r="11" spans="1:21" s="85" customFormat="1" x14ac:dyDescent="0.25">
      <c r="A11" s="46" t="s">
        <v>163</v>
      </c>
      <c r="B11" s="46" t="s">
        <v>164</v>
      </c>
      <c r="C11" s="68">
        <v>36</v>
      </c>
      <c r="D11" s="79" t="s">
        <v>222</v>
      </c>
      <c r="E11" s="80">
        <v>70</v>
      </c>
      <c r="F11" s="81">
        <v>164</v>
      </c>
      <c r="G11" s="79">
        <v>255</v>
      </c>
      <c r="H11" s="82">
        <f t="shared" si="0"/>
        <v>1.5548780487804879</v>
      </c>
      <c r="I11" s="79">
        <f t="shared" si="1"/>
        <v>54</v>
      </c>
      <c r="J11" s="79">
        <v>55</v>
      </c>
      <c r="K11" s="79">
        <f t="shared" si="2"/>
        <v>43</v>
      </c>
      <c r="L11" s="79">
        <v>46</v>
      </c>
      <c r="M11" s="79">
        <f t="shared" si="3"/>
        <v>45</v>
      </c>
      <c r="N11" s="79">
        <v>40</v>
      </c>
      <c r="O11" s="79">
        <f t="shared" si="4"/>
        <v>86</v>
      </c>
      <c r="P11" s="83">
        <v>6.4297453703703704E-3</v>
      </c>
      <c r="Q11" s="79">
        <f>(IF(OR($D11="m",$D11="M"),IF(($C11&gt;=20)*($C11&lt;=29),LOOKUP(P11,'XX Run Calc XX'!$A$2:$A$140,'XX Run Calc XX'!$C$2:$C$140),IF(($C11&gt;=30)*($C11&lt;=39),LOOKUP(P11,'XX Run Calc XX'!$A$2:$A$140,'XX Run Calc XX'!$D$2:$D$140),IF(($C11&gt;=40)*($C11&lt;=49),LOOKUP(P11,'XX Run Calc XX'!$A$2:$A$140,'XX Run Calc XX'!$E$2:$E$140),IF($C11&gt;=50,LOOKUP(P11,'XX Run Calc XX'!$A$2:$A$140,'XX Run Calc XX'!$F$2:$F$140),"AGE!")))),IF(OR($D11="f",$D11="F"),IF(($C11&gt;=20)*($C11&lt;=29),LOOKUP(P11,'XX Run Calc XX'!$A$2:$A$140,'XX Run Calc XX'!$I$2:$I$140),IF(($C11&gt;=30)*($C11&lt;=39),LOOKUP(P11,'XX Run Calc XX'!$A$2:$A$140,'XX Run Calc XX'!$J$2:$J$140),IF($C11&gt;=40,LOOKUP(P11,'XX Run Calc XX'!$A$2:$A$140,'XX Run Calc XX'!$K$2:$K$140),"AGE!"))),"Gender!")))</f>
        <v>96</v>
      </c>
      <c r="R11" s="83">
        <v>8.734953703703704E-4</v>
      </c>
      <c r="S11" s="79">
        <f>LOOKUP($R11,'XX Ag Calc XX'!$A$3:$A$122,'XX Ag Calc XX'!$C$3:$C$122)</f>
        <v>44</v>
      </c>
      <c r="T11" s="84">
        <f t="shared" si="5"/>
        <v>368</v>
      </c>
      <c r="U11" s="67"/>
    </row>
    <row r="12" spans="1:21" s="85" customFormat="1" x14ac:dyDescent="0.25">
      <c r="A12" s="46" t="s">
        <v>143</v>
      </c>
      <c r="B12" s="46" t="s">
        <v>135</v>
      </c>
      <c r="C12" s="68">
        <v>33</v>
      </c>
      <c r="D12" s="79" t="s">
        <v>222</v>
      </c>
      <c r="E12" s="80">
        <v>77</v>
      </c>
      <c r="F12" s="81">
        <v>204</v>
      </c>
      <c r="G12" s="79">
        <v>320</v>
      </c>
      <c r="H12" s="82">
        <f t="shared" si="0"/>
        <v>1.5686274509803921</v>
      </c>
      <c r="I12" s="79">
        <f t="shared" si="1"/>
        <v>54</v>
      </c>
      <c r="J12" s="79">
        <v>65</v>
      </c>
      <c r="K12" s="79">
        <f t="shared" si="2"/>
        <v>49</v>
      </c>
      <c r="L12" s="79">
        <v>41</v>
      </c>
      <c r="M12" s="79">
        <f t="shared" si="3"/>
        <v>40</v>
      </c>
      <c r="N12" s="79">
        <v>36</v>
      </c>
      <c r="O12" s="79">
        <f t="shared" si="4"/>
        <v>82</v>
      </c>
      <c r="P12" s="83">
        <v>6.3208333333333337E-3</v>
      </c>
      <c r="Q12" s="79">
        <f>(IF(OR($D12="m",$D12="M"),IF(($C12&gt;=20)*($C12&lt;=29),LOOKUP(P12,'XX Run Calc XX'!$A$2:$A$140,'XX Run Calc XX'!$C$2:$C$140),IF(($C12&gt;=30)*($C12&lt;=39),LOOKUP(P12,'XX Run Calc XX'!$A$2:$A$140,'XX Run Calc XX'!$D$2:$D$140),IF(($C12&gt;=40)*($C12&lt;=49),LOOKUP(P12,'XX Run Calc XX'!$A$2:$A$140,'XX Run Calc XX'!$E$2:$E$140),IF($C12&gt;=50,LOOKUP(P12,'XX Run Calc XX'!$A$2:$A$140,'XX Run Calc XX'!$F$2:$F$140),"AGE!")))),IF(OR($D12="f",$D12="F"),IF(($C12&gt;=20)*($C12&lt;=29),LOOKUP(P12,'XX Run Calc XX'!$A$2:$A$140,'XX Run Calc XX'!$I$2:$I$140),IF(($C12&gt;=30)*($C12&lt;=39),LOOKUP(P12,'XX Run Calc XX'!$A$2:$A$140,'XX Run Calc XX'!$J$2:$J$140),IF($C12&gt;=40,LOOKUP(P12,'XX Run Calc XX'!$A$2:$A$140,'XX Run Calc XX'!$K$2:$K$140),"AGE!"))),"Gender!")))</f>
        <v>97</v>
      </c>
      <c r="R12" s="83">
        <v>9.1574074074074073E-4</v>
      </c>
      <c r="S12" s="79">
        <v>41</v>
      </c>
      <c r="T12" s="84">
        <f t="shared" si="5"/>
        <v>363</v>
      </c>
      <c r="U12" s="67"/>
    </row>
    <row r="13" spans="1:21" s="85" customFormat="1" x14ac:dyDescent="0.25">
      <c r="A13" s="46" t="s">
        <v>61</v>
      </c>
      <c r="B13" s="46" t="s">
        <v>58</v>
      </c>
      <c r="C13" s="68">
        <v>35</v>
      </c>
      <c r="D13" s="79" t="s">
        <v>222</v>
      </c>
      <c r="E13" s="80">
        <v>70</v>
      </c>
      <c r="F13" s="81">
        <v>193</v>
      </c>
      <c r="G13" s="79">
        <v>265</v>
      </c>
      <c r="H13" s="82">
        <f t="shared" si="0"/>
        <v>1.3730569948186528</v>
      </c>
      <c r="I13" s="79">
        <f t="shared" si="1"/>
        <v>46</v>
      </c>
      <c r="J13" s="79">
        <v>57</v>
      </c>
      <c r="K13" s="79">
        <f t="shared" si="2"/>
        <v>45</v>
      </c>
      <c r="L13" s="79">
        <v>48</v>
      </c>
      <c r="M13" s="79">
        <f t="shared" si="3"/>
        <v>47</v>
      </c>
      <c r="N13" s="79">
        <v>32</v>
      </c>
      <c r="O13" s="79">
        <f t="shared" si="4"/>
        <v>78</v>
      </c>
      <c r="P13" s="83">
        <v>6.6847222222222212E-3</v>
      </c>
      <c r="Q13" s="79">
        <f>(IF(OR($D13="m",$D13="M"),IF(($C13&gt;=20)*($C13&lt;=29),LOOKUP(P13,'XX Run Calc XX'!$A$2:$A$140,'XX Run Calc XX'!$C$2:$C$140),IF(($C13&gt;=30)*($C13&lt;=39),LOOKUP(P13,'XX Run Calc XX'!$A$2:$A$140,'XX Run Calc XX'!$D$2:$D$140),IF(($C13&gt;=40)*($C13&lt;=49),LOOKUP(P13,'XX Run Calc XX'!$A$2:$A$140,'XX Run Calc XX'!$E$2:$E$140),IF($C13&gt;=50,LOOKUP(P13,'XX Run Calc XX'!$A$2:$A$140,'XX Run Calc XX'!$F$2:$F$140),"AGE!")))),IF(OR($D13="f",$D13="F"),IF(($C13&gt;=20)*($C13&lt;=29),LOOKUP(P13,'XX Run Calc XX'!$A$2:$A$140,'XX Run Calc XX'!$I$2:$I$140),IF(($C13&gt;=30)*($C13&lt;=39),LOOKUP(P13,'XX Run Calc XX'!$A$2:$A$140,'XX Run Calc XX'!$J$2:$J$140),IF($C13&gt;=40,LOOKUP(P13,'XX Run Calc XX'!$A$2:$A$140,'XX Run Calc XX'!$K$2:$K$140),"AGE!"))),"Gender!")))</f>
        <v>94</v>
      </c>
      <c r="R13" s="83">
        <v>8.4351851851851851E-4</v>
      </c>
      <c r="S13" s="79">
        <f>LOOKUP($R13,'XX Ag Calc XX'!$A$3:$A$122,'XX Ag Calc XX'!$C$3:$C$122)</f>
        <v>47</v>
      </c>
      <c r="T13" s="84">
        <f t="shared" si="5"/>
        <v>357</v>
      </c>
      <c r="U13" s="67"/>
    </row>
    <row r="14" spans="1:21" s="85" customFormat="1" x14ac:dyDescent="0.25">
      <c r="A14" s="46" t="s">
        <v>100</v>
      </c>
      <c r="B14" s="46" t="s">
        <v>95</v>
      </c>
      <c r="C14" s="68">
        <v>33</v>
      </c>
      <c r="D14" s="79" t="s">
        <v>222</v>
      </c>
      <c r="E14" s="80">
        <v>71</v>
      </c>
      <c r="F14" s="81">
        <v>197</v>
      </c>
      <c r="G14" s="79">
        <v>350</v>
      </c>
      <c r="H14" s="82">
        <f t="shared" si="0"/>
        <v>1.7766497461928934</v>
      </c>
      <c r="I14" s="79">
        <f t="shared" si="1"/>
        <v>63</v>
      </c>
      <c r="J14" s="79">
        <v>46</v>
      </c>
      <c r="K14" s="79">
        <f t="shared" si="2"/>
        <v>34</v>
      </c>
      <c r="L14" s="79">
        <v>44</v>
      </c>
      <c r="M14" s="79">
        <f t="shared" si="3"/>
        <v>43</v>
      </c>
      <c r="N14" s="79">
        <v>31</v>
      </c>
      <c r="O14" s="79">
        <f t="shared" si="4"/>
        <v>77</v>
      </c>
      <c r="P14" s="83">
        <v>7.1890046296296294E-3</v>
      </c>
      <c r="Q14" s="79">
        <f>(IF(OR($D14="m",$D14="M"),IF(($C14&gt;=20)*($C14&lt;=29),LOOKUP(P14,'XX Run Calc XX'!$A$2:$A$140,'XX Run Calc XX'!$C$2:$C$140),IF(($C14&gt;=30)*($C14&lt;=39),LOOKUP(P14,'XX Run Calc XX'!$A$2:$A$140,'XX Run Calc XX'!$D$2:$D$140),IF(($C14&gt;=40)*($C14&lt;=49),LOOKUP(P14,'XX Run Calc XX'!$A$2:$A$140,'XX Run Calc XX'!$E$2:$E$140),IF($C14&gt;=50,LOOKUP(P14,'XX Run Calc XX'!$A$2:$A$140,'XX Run Calc XX'!$F$2:$F$140),"AGE!")))),IF(OR($D14="f",$D14="F"),IF(($C14&gt;=20)*($C14&lt;=29),LOOKUP(P14,'XX Run Calc XX'!$A$2:$A$140,'XX Run Calc XX'!$I$2:$I$140),IF(($C14&gt;=30)*($C14&lt;=39),LOOKUP(P14,'XX Run Calc XX'!$A$2:$A$140,'XX Run Calc XX'!$J$2:$J$140),IF($C14&gt;=40,LOOKUP(P14,'XX Run Calc XX'!$A$2:$A$140,'XX Run Calc XX'!$K$2:$K$140),"AGE!"))),"Gender!")))</f>
        <v>89</v>
      </c>
      <c r="R14" s="83">
        <v>8.1990740740740754E-4</v>
      </c>
      <c r="S14" s="79">
        <f>LOOKUP($R14,'XX Ag Calc XX'!$A$3:$A$122,'XX Ag Calc XX'!$C$3:$C$122)</f>
        <v>49</v>
      </c>
      <c r="T14" s="84">
        <f t="shared" si="5"/>
        <v>355</v>
      </c>
      <c r="U14" s="67"/>
    </row>
    <row r="15" spans="1:21" s="85" customFormat="1" x14ac:dyDescent="0.25">
      <c r="A15" s="46" t="s">
        <v>99</v>
      </c>
      <c r="B15" s="46" t="s">
        <v>95</v>
      </c>
      <c r="C15" s="68">
        <v>30</v>
      </c>
      <c r="D15" s="79" t="s">
        <v>222</v>
      </c>
      <c r="E15" s="80">
        <v>71</v>
      </c>
      <c r="F15" s="81">
        <v>173</v>
      </c>
      <c r="G15" s="79">
        <v>270</v>
      </c>
      <c r="H15" s="82">
        <f t="shared" si="0"/>
        <v>1.5606936416184971</v>
      </c>
      <c r="I15" s="79">
        <f t="shared" si="1"/>
        <v>54</v>
      </c>
      <c r="J15" s="79">
        <v>63</v>
      </c>
      <c r="K15" s="79">
        <f t="shared" si="2"/>
        <v>48</v>
      </c>
      <c r="L15" s="79">
        <v>45</v>
      </c>
      <c r="M15" s="79">
        <f t="shared" si="3"/>
        <v>44</v>
      </c>
      <c r="N15" s="79">
        <v>34</v>
      </c>
      <c r="O15" s="79">
        <f t="shared" si="4"/>
        <v>80</v>
      </c>
      <c r="P15" s="83">
        <v>7.0734953703703697E-3</v>
      </c>
      <c r="Q15" s="79">
        <f>(IF(OR($D15="m",$D15="M"),IF(($C15&gt;=20)*($C15&lt;=29),LOOKUP(P15,'XX Run Calc XX'!$A$2:$A$140,'XX Run Calc XX'!$C$2:$C$140),IF(($C15&gt;=30)*($C15&lt;=39),LOOKUP(P15,'XX Run Calc XX'!$A$2:$A$140,'XX Run Calc XX'!$D$2:$D$140),IF(($C15&gt;=40)*($C15&lt;=49),LOOKUP(P15,'XX Run Calc XX'!$A$2:$A$140,'XX Run Calc XX'!$E$2:$E$140),IF($C15&gt;=50,LOOKUP(P15,'XX Run Calc XX'!$A$2:$A$140,'XX Run Calc XX'!$F$2:$F$140),"AGE!")))),IF(OR($D15="f",$D15="F"),IF(($C15&gt;=20)*($C15&lt;=29),LOOKUP(P15,'XX Run Calc XX'!$A$2:$A$140,'XX Run Calc XX'!$I$2:$I$140),IF(($C15&gt;=30)*($C15&lt;=39),LOOKUP(P15,'XX Run Calc XX'!$A$2:$A$140,'XX Run Calc XX'!$J$2:$J$140),IF($C15&gt;=40,LOOKUP(P15,'XX Run Calc XX'!$A$2:$A$140,'XX Run Calc XX'!$K$2:$K$140),"AGE!"))),"Gender!")))</f>
        <v>90</v>
      </c>
      <c r="R15" s="83">
        <v>9.7905092592592597E-4</v>
      </c>
      <c r="S15" s="79">
        <f>LOOKUP($R15,'XX Ag Calc XX'!$A$3:$A$122,'XX Ag Calc XX'!$C$3:$C$122)</f>
        <v>35</v>
      </c>
      <c r="T15" s="84">
        <f t="shared" si="5"/>
        <v>351</v>
      </c>
      <c r="U15" s="67"/>
    </row>
    <row r="16" spans="1:21" s="85" customFormat="1" x14ac:dyDescent="0.25">
      <c r="A16" s="46" t="s">
        <v>118</v>
      </c>
      <c r="B16" s="46" t="s">
        <v>115</v>
      </c>
      <c r="C16" s="68">
        <v>31</v>
      </c>
      <c r="D16" s="79" t="s">
        <v>222</v>
      </c>
      <c r="E16" s="80">
        <v>73</v>
      </c>
      <c r="F16" s="81">
        <v>171</v>
      </c>
      <c r="G16" s="79">
        <v>205</v>
      </c>
      <c r="H16" s="82">
        <f t="shared" si="0"/>
        <v>1.1988304093567252</v>
      </c>
      <c r="I16" s="79">
        <f t="shared" si="1"/>
        <v>39</v>
      </c>
      <c r="J16" s="79">
        <v>57</v>
      </c>
      <c r="K16" s="79">
        <f t="shared" si="2"/>
        <v>45</v>
      </c>
      <c r="L16" s="79">
        <v>52</v>
      </c>
      <c r="M16" s="79">
        <f t="shared" si="3"/>
        <v>51</v>
      </c>
      <c r="N16" s="79">
        <v>22</v>
      </c>
      <c r="O16" s="79">
        <f t="shared" si="4"/>
        <v>68</v>
      </c>
      <c r="P16" s="83">
        <v>6.6530092592592604E-3</v>
      </c>
      <c r="Q16" s="79">
        <f>(IF(OR($D16="m",$D16="M"),IF(($C16&gt;=20)*($C16&lt;=29),LOOKUP(P16,'XX Run Calc XX'!$A$2:$A$140,'XX Run Calc XX'!$C$2:$C$140),IF(($C16&gt;=30)*($C16&lt;=39),LOOKUP(P16,'XX Run Calc XX'!$A$2:$A$140,'XX Run Calc XX'!$D$2:$D$140),IF(($C16&gt;=40)*($C16&lt;=49),LOOKUP(P16,'XX Run Calc XX'!$A$2:$A$140,'XX Run Calc XX'!$E$2:$E$140),IF($C16&gt;=50,LOOKUP(P16,'XX Run Calc XX'!$A$2:$A$140,'XX Run Calc XX'!$F$2:$F$140),"AGE!")))),IF(OR($D16="f",$D16="F"),IF(($C16&gt;=20)*($C16&lt;=29),LOOKUP(P16,'XX Run Calc XX'!$A$2:$A$140,'XX Run Calc XX'!$I$2:$I$140),IF(($C16&gt;=30)*($C16&lt;=39),LOOKUP(P16,'XX Run Calc XX'!$A$2:$A$140,'XX Run Calc XX'!$J$2:$J$140),IF($C16&gt;=40,LOOKUP(P16,'XX Run Calc XX'!$A$2:$A$140,'XX Run Calc XX'!$K$2:$K$140),"AGE!"))),"Gender!")))</f>
        <v>94</v>
      </c>
      <c r="R16" s="83">
        <v>7.5879629629629637E-4</v>
      </c>
      <c r="S16" s="79">
        <f>LOOKUP($R16,'XX Ag Calc XX'!$A$3:$A$122,'XX Ag Calc XX'!$C$3:$C$122)</f>
        <v>54</v>
      </c>
      <c r="T16" s="84">
        <f t="shared" si="5"/>
        <v>351</v>
      </c>
      <c r="U16" s="67"/>
    </row>
    <row r="17" spans="1:21" s="85" customFormat="1" x14ac:dyDescent="0.25">
      <c r="A17" s="46" t="s">
        <v>141</v>
      </c>
      <c r="B17" s="46" t="s">
        <v>135</v>
      </c>
      <c r="C17" s="68">
        <v>29</v>
      </c>
      <c r="D17" s="79" t="s">
        <v>222</v>
      </c>
      <c r="E17" s="80">
        <v>69</v>
      </c>
      <c r="F17" s="81">
        <v>172</v>
      </c>
      <c r="G17" s="79">
        <v>285</v>
      </c>
      <c r="H17" s="82">
        <f t="shared" si="0"/>
        <v>1.6569767441860466</v>
      </c>
      <c r="I17" s="79">
        <f t="shared" si="1"/>
        <v>56</v>
      </c>
      <c r="J17" s="79">
        <v>57</v>
      </c>
      <c r="K17" s="79">
        <f t="shared" si="2"/>
        <v>40</v>
      </c>
      <c r="L17" s="79">
        <v>38</v>
      </c>
      <c r="M17" s="79">
        <f t="shared" si="3"/>
        <v>35</v>
      </c>
      <c r="N17" s="79">
        <v>41</v>
      </c>
      <c r="O17" s="79">
        <f t="shared" si="4"/>
        <v>86</v>
      </c>
      <c r="P17" s="83">
        <v>6.5552083333333339E-3</v>
      </c>
      <c r="Q17" s="79">
        <f>(IF(OR($D17="m",$D17="M"),IF(($C17&gt;=20)*($C17&lt;=29),LOOKUP(P17,'XX Run Calc XX'!$A$2:$A$140,'XX Run Calc XX'!$C$2:$C$140),IF(($C17&gt;=30)*($C17&lt;=39),LOOKUP(P17,'XX Run Calc XX'!$A$2:$A$140,'XX Run Calc XX'!$D$2:$D$140),IF(($C17&gt;=40)*($C17&lt;=49),LOOKUP(P17,'XX Run Calc XX'!$A$2:$A$140,'XX Run Calc XX'!$E$2:$E$140),IF($C17&gt;=50,LOOKUP(P17,'XX Run Calc XX'!$A$2:$A$140,'XX Run Calc XX'!$F$2:$F$140),"AGE!")))),IF(OR($D17="f",$D17="F"),IF(($C17&gt;=20)*($C17&lt;=29),LOOKUP(P17,'XX Run Calc XX'!$A$2:$A$140,'XX Run Calc XX'!$I$2:$I$140),IF(($C17&gt;=30)*($C17&lt;=39),LOOKUP(P17,'XX Run Calc XX'!$A$2:$A$140,'XX Run Calc XX'!$J$2:$J$140),IF($C17&gt;=40,LOOKUP(P17,'XX Run Calc XX'!$A$2:$A$140,'XX Run Calc XX'!$K$2:$K$140),"AGE!"))),"Gender!")))</f>
        <v>91</v>
      </c>
      <c r="R17" s="83">
        <v>9.4317129629629623E-4</v>
      </c>
      <c r="S17" s="79">
        <v>39</v>
      </c>
      <c r="T17" s="84">
        <f t="shared" si="5"/>
        <v>347</v>
      </c>
      <c r="U17" s="67"/>
    </row>
    <row r="18" spans="1:21" s="85" customFormat="1" x14ac:dyDescent="0.25">
      <c r="A18" s="46" t="s">
        <v>110</v>
      </c>
      <c r="B18" s="46" t="s">
        <v>108</v>
      </c>
      <c r="C18" s="68">
        <v>34</v>
      </c>
      <c r="D18" s="79" t="s">
        <v>222</v>
      </c>
      <c r="E18" s="80">
        <v>68</v>
      </c>
      <c r="F18" s="81">
        <v>205</v>
      </c>
      <c r="G18" s="79">
        <v>455</v>
      </c>
      <c r="H18" s="82">
        <f t="shared" si="0"/>
        <v>2.2195121951219514</v>
      </c>
      <c r="I18" s="79">
        <f t="shared" si="1"/>
        <v>80</v>
      </c>
      <c r="J18" s="79">
        <v>48</v>
      </c>
      <c r="K18" s="79">
        <f t="shared" si="2"/>
        <v>36</v>
      </c>
      <c r="L18" s="79">
        <v>38</v>
      </c>
      <c r="M18" s="79">
        <f t="shared" si="3"/>
        <v>37</v>
      </c>
      <c r="N18" s="79">
        <v>26</v>
      </c>
      <c r="O18" s="79">
        <f t="shared" si="4"/>
        <v>72</v>
      </c>
      <c r="P18" s="83">
        <v>8.8068287037037039E-3</v>
      </c>
      <c r="Q18" s="79">
        <f>(IF(OR($D18="m",$D18="M"),IF(($C18&gt;=20)*($C18&lt;=29),LOOKUP(P18,'XX Run Calc XX'!$A$2:$A$140,'XX Run Calc XX'!$C$2:$C$140),IF(($C18&gt;=30)*($C18&lt;=39),LOOKUP(P18,'XX Run Calc XX'!$A$2:$A$140,'XX Run Calc XX'!$D$2:$D$140),IF(($C18&gt;=40)*($C18&lt;=49),LOOKUP(P18,'XX Run Calc XX'!$A$2:$A$140,'XX Run Calc XX'!$E$2:$E$140),IF($C18&gt;=50,LOOKUP(P18,'XX Run Calc XX'!$A$2:$A$140,'XX Run Calc XX'!$F$2:$F$140),"AGE!")))),IF(OR($D18="f",$D18="F"),IF(($C18&gt;=20)*($C18&lt;=29),LOOKUP(P18,'XX Run Calc XX'!$A$2:$A$140,'XX Run Calc XX'!$I$2:$I$140),IF(($C18&gt;=30)*($C18&lt;=39),LOOKUP(P18,'XX Run Calc XX'!$A$2:$A$140,'XX Run Calc XX'!$J$2:$J$140),IF($C18&gt;=40,LOOKUP(P18,'XX Run Calc XX'!$A$2:$A$140,'XX Run Calc XX'!$K$2:$K$140),"AGE!"))),"Gender!")))</f>
        <v>75</v>
      </c>
      <c r="R18" s="83">
        <v>8.564814814814815E-4</v>
      </c>
      <c r="S18" s="79">
        <f>LOOKUP($R18,'XX Ag Calc XX'!$A$3:$A$122,'XX Ag Calc XX'!$C$3:$C$122)</f>
        <v>46</v>
      </c>
      <c r="T18" s="84">
        <f t="shared" si="5"/>
        <v>346</v>
      </c>
      <c r="U18" s="67"/>
    </row>
    <row r="19" spans="1:21" s="85" customFormat="1" x14ac:dyDescent="0.25">
      <c r="A19" s="46" t="s">
        <v>215</v>
      </c>
      <c r="B19" s="46" t="s">
        <v>214</v>
      </c>
      <c r="C19" s="68">
        <v>40</v>
      </c>
      <c r="D19" s="86" t="s">
        <v>222</v>
      </c>
      <c r="E19" s="80">
        <v>69</v>
      </c>
      <c r="F19" s="81">
        <v>225</v>
      </c>
      <c r="G19" s="79">
        <v>365</v>
      </c>
      <c r="H19" s="82">
        <f t="shared" si="0"/>
        <v>1.6222222222222222</v>
      </c>
      <c r="I19" s="79">
        <f t="shared" si="1"/>
        <v>60</v>
      </c>
      <c r="J19" s="79">
        <v>53</v>
      </c>
      <c r="K19" s="79">
        <f t="shared" si="2"/>
        <v>45</v>
      </c>
      <c r="L19" s="79">
        <v>30</v>
      </c>
      <c r="M19" s="79">
        <f t="shared" si="3"/>
        <v>29</v>
      </c>
      <c r="N19" s="79">
        <v>22</v>
      </c>
      <c r="O19" s="79">
        <f t="shared" si="4"/>
        <v>70</v>
      </c>
      <c r="P19" s="87">
        <v>7.267824074074075E-3</v>
      </c>
      <c r="Q19" s="79">
        <f>(IF(OR($D19="m",$D19="M"),IF(($C19&gt;=20)*($C19&lt;=29),LOOKUP(P19,'XX Run Calc XX'!$A$2:$A$140,'XX Run Calc XX'!$C$2:$C$140),IF(($C19&gt;=30)*($C19&lt;=39),LOOKUP(P19,'XX Run Calc XX'!$A$2:$A$140,'XX Run Calc XX'!$D$2:$D$140),IF(($C19&gt;=40)*($C19&lt;=49),LOOKUP(P19,'XX Run Calc XX'!$A$2:$A$140,'XX Run Calc XX'!$E$2:$E$140),IF($C19&gt;=50,LOOKUP(P19,'XX Run Calc XX'!$A$2:$A$140,'XX Run Calc XX'!$F$2:$F$140),"AGE!")))),IF(OR($D19="f",$D19="F"),IF(($C19&gt;=20)*($C19&lt;=29),LOOKUP(P19,'XX Run Calc XX'!$A$2:$A$140,'XX Run Calc XX'!$I$2:$I$140),IF(($C19&gt;=30)*($C19&lt;=39),LOOKUP(P19,'XX Run Calc XX'!$A$2:$A$140,'XX Run Calc XX'!$J$2:$J$140),IF($C19&gt;=40,LOOKUP(P19,'XX Run Calc XX'!$A$2:$A$140,'XX Run Calc XX'!$K$2:$K$140),"AGE!"))),"Gender!")))</f>
        <v>92</v>
      </c>
      <c r="R19" s="83">
        <v>8.2175925925925917E-4</v>
      </c>
      <c r="S19" s="79">
        <f>LOOKUP($R19,'XX Ag Calc XX'!$A$3:$A$122,'XX Ag Calc XX'!$C$3:$C$122)</f>
        <v>49</v>
      </c>
      <c r="T19" s="84">
        <f t="shared" si="5"/>
        <v>345</v>
      </c>
      <c r="U19" s="67"/>
    </row>
    <row r="20" spans="1:21" s="85" customFormat="1" x14ac:dyDescent="0.25">
      <c r="A20" s="46" t="s">
        <v>175</v>
      </c>
      <c r="B20" s="46" t="s">
        <v>172</v>
      </c>
      <c r="C20" s="68">
        <v>44</v>
      </c>
      <c r="D20" s="79" t="s">
        <v>222</v>
      </c>
      <c r="E20" s="80">
        <v>68</v>
      </c>
      <c r="F20" s="81">
        <v>169</v>
      </c>
      <c r="G20" s="79">
        <v>225</v>
      </c>
      <c r="H20" s="82">
        <f t="shared" si="0"/>
        <v>1.331360946745562</v>
      </c>
      <c r="I20" s="79">
        <f t="shared" si="1"/>
        <v>49</v>
      </c>
      <c r="J20" s="79">
        <v>46</v>
      </c>
      <c r="K20" s="79">
        <f t="shared" si="2"/>
        <v>39</v>
      </c>
      <c r="L20" s="79">
        <v>41</v>
      </c>
      <c r="M20" s="79">
        <f t="shared" si="3"/>
        <v>40</v>
      </c>
      <c r="N20" s="79">
        <v>17</v>
      </c>
      <c r="O20" s="79">
        <f t="shared" si="4"/>
        <v>65</v>
      </c>
      <c r="P20" s="83">
        <v>6.6532407407407408E-3</v>
      </c>
      <c r="Q20" s="79">
        <f>(IF(OR($D20="m",$D20="M"),IF(($C20&gt;=20)*($C20&lt;=29),LOOKUP(P20,'XX Run Calc XX'!$A$2:$A$140,'XX Run Calc XX'!$C$2:$C$140),IF(($C20&gt;=30)*($C20&lt;=39),LOOKUP(P20,'XX Run Calc XX'!$A$2:$A$140,'XX Run Calc XX'!$D$2:$D$140),IF(($C20&gt;=40)*($C20&lt;=49),LOOKUP(P20,'XX Run Calc XX'!$A$2:$A$140,'XX Run Calc XX'!$E$2:$E$140),IF($C20&gt;=50,LOOKUP(P20,'XX Run Calc XX'!$A$2:$A$140,'XX Run Calc XX'!$F$2:$F$140),"AGE!")))),IF(OR($D20="f",$D20="F"),IF(($C20&gt;=20)*($C20&lt;=29),LOOKUP(P20,'XX Run Calc XX'!$A$2:$A$140,'XX Run Calc XX'!$I$2:$I$140),IF(($C20&gt;=30)*($C20&lt;=39),LOOKUP(P20,'XX Run Calc XX'!$A$2:$A$140,'XX Run Calc XX'!$J$2:$J$140),IF($C20&gt;=40,LOOKUP(P20,'XX Run Calc XX'!$A$2:$A$140,'XX Run Calc XX'!$K$2:$K$140),"AGE!"))),"Gender!")))</f>
        <v>97</v>
      </c>
      <c r="R20" s="83">
        <v>7.6597222222222214E-4</v>
      </c>
      <c r="S20" s="79">
        <v>54</v>
      </c>
      <c r="T20" s="84">
        <f t="shared" si="5"/>
        <v>344</v>
      </c>
      <c r="U20" s="67"/>
    </row>
    <row r="21" spans="1:21" s="85" customFormat="1" x14ac:dyDescent="0.25">
      <c r="A21" s="46" t="s">
        <v>218</v>
      </c>
      <c r="B21" s="46" t="s">
        <v>195</v>
      </c>
      <c r="C21" s="68">
        <v>32</v>
      </c>
      <c r="D21" s="79" t="s">
        <v>222</v>
      </c>
      <c r="E21" s="80">
        <v>68</v>
      </c>
      <c r="F21" s="81">
        <v>160</v>
      </c>
      <c r="G21" s="79">
        <v>225</v>
      </c>
      <c r="H21" s="82">
        <f t="shared" si="0"/>
        <v>1.40625</v>
      </c>
      <c r="I21" s="79">
        <f t="shared" si="1"/>
        <v>48</v>
      </c>
      <c r="J21" s="79">
        <v>60</v>
      </c>
      <c r="K21" s="79">
        <f t="shared" si="2"/>
        <v>46</v>
      </c>
      <c r="L21" s="79">
        <v>40</v>
      </c>
      <c r="M21" s="79">
        <f t="shared" si="3"/>
        <v>39</v>
      </c>
      <c r="N21" s="79">
        <v>22</v>
      </c>
      <c r="O21" s="79">
        <f t="shared" si="4"/>
        <v>68</v>
      </c>
      <c r="P21" s="83">
        <v>5.9149305555555552E-3</v>
      </c>
      <c r="Q21" s="79">
        <f>(IF(OR($D21="m",$D21="M"),IF(($C21&gt;=20)*($C21&lt;=29),LOOKUP(P21,'XX Run Calc XX'!$A$2:$A$140,'XX Run Calc XX'!$C$2:$C$140),IF(($C21&gt;=30)*($C21&lt;=39),LOOKUP(P21,'XX Run Calc XX'!$A$2:$A$140,'XX Run Calc XX'!$D$2:$D$140),IF(($C21&gt;=40)*($C21&lt;=49),LOOKUP(P21,'XX Run Calc XX'!$A$2:$A$140,'XX Run Calc XX'!$E$2:$E$140),IF($C21&gt;=50,LOOKUP(P21,'XX Run Calc XX'!$A$2:$A$140,'XX Run Calc XX'!$F$2:$F$140),"AGE!")))),IF(OR($D21="f",$D21="F"),IF(($C21&gt;=20)*($C21&lt;=29),LOOKUP(P21,'XX Run Calc XX'!$A$2:$A$140,'XX Run Calc XX'!$I$2:$I$140),IF(($C21&gt;=30)*($C21&lt;=39),LOOKUP(P21,'XX Run Calc XX'!$A$2:$A$140,'XX Run Calc XX'!$J$2:$J$140),IF($C21&gt;=40,LOOKUP(P21,'XX Run Calc XX'!$A$2:$A$140,'XX Run Calc XX'!$K$2:$K$140),"AGE!"))),"Gender!")))</f>
        <v>100</v>
      </c>
      <c r="R21" s="83">
        <v>9.1539351851851851E-4</v>
      </c>
      <c r="S21" s="79">
        <v>41</v>
      </c>
      <c r="T21" s="84">
        <f t="shared" si="5"/>
        <v>342</v>
      </c>
      <c r="U21" s="67"/>
    </row>
    <row r="22" spans="1:21" s="85" customFormat="1" x14ac:dyDescent="0.25">
      <c r="A22" s="46" t="s">
        <v>140</v>
      </c>
      <c r="B22" s="46" t="s">
        <v>135</v>
      </c>
      <c r="C22" s="68">
        <v>35</v>
      </c>
      <c r="D22" s="79" t="s">
        <v>222</v>
      </c>
      <c r="E22" s="80">
        <v>65</v>
      </c>
      <c r="F22" s="81">
        <v>176</v>
      </c>
      <c r="G22" s="79">
        <v>275</v>
      </c>
      <c r="H22" s="82">
        <f t="shared" si="0"/>
        <v>1.5625</v>
      </c>
      <c r="I22" s="79">
        <f t="shared" si="1"/>
        <v>54</v>
      </c>
      <c r="J22" s="79">
        <v>52</v>
      </c>
      <c r="K22" s="79">
        <f t="shared" si="2"/>
        <v>40</v>
      </c>
      <c r="L22" s="79">
        <v>32</v>
      </c>
      <c r="M22" s="79">
        <f t="shared" si="3"/>
        <v>31</v>
      </c>
      <c r="N22" s="79">
        <v>24</v>
      </c>
      <c r="O22" s="79">
        <f t="shared" si="4"/>
        <v>70</v>
      </c>
      <c r="P22" s="83">
        <v>6.4637731481481482E-3</v>
      </c>
      <c r="Q22" s="79">
        <f>(IF(OR($D22="m",$D22="M"),IF(($C22&gt;=20)*($C22&lt;=29),LOOKUP(P22,'XX Run Calc XX'!$A$2:$A$140,'XX Run Calc XX'!$C$2:$C$140),IF(($C22&gt;=30)*($C22&lt;=39),LOOKUP(P22,'XX Run Calc XX'!$A$2:$A$140,'XX Run Calc XX'!$D$2:$D$140),IF(($C22&gt;=40)*($C22&lt;=49),LOOKUP(P22,'XX Run Calc XX'!$A$2:$A$140,'XX Run Calc XX'!$E$2:$E$140),IF($C22&gt;=50,LOOKUP(P22,'XX Run Calc XX'!$A$2:$A$140,'XX Run Calc XX'!$F$2:$F$140),"AGE!")))),IF(OR($D22="f",$D22="F"),IF(($C22&gt;=20)*($C22&lt;=29),LOOKUP(P22,'XX Run Calc XX'!$A$2:$A$140,'XX Run Calc XX'!$I$2:$I$140),IF(($C22&gt;=30)*($C22&lt;=39),LOOKUP(P22,'XX Run Calc XX'!$A$2:$A$140,'XX Run Calc XX'!$J$2:$J$140),IF($C22&gt;=40,LOOKUP(P22,'XX Run Calc XX'!$A$2:$A$140,'XX Run Calc XX'!$K$2:$K$140),"AGE!"))),"Gender!")))</f>
        <v>96</v>
      </c>
      <c r="R22" s="83">
        <v>8.1782407407407411E-4</v>
      </c>
      <c r="S22" s="79">
        <f>LOOKUP($R22,'XX Ag Calc XX'!$A$3:$A$122,'XX Ag Calc XX'!$C$3:$C$122)</f>
        <v>49</v>
      </c>
      <c r="T22" s="84">
        <f t="shared" si="5"/>
        <v>340</v>
      </c>
      <c r="U22" s="67"/>
    </row>
    <row r="23" spans="1:21" s="85" customFormat="1" x14ac:dyDescent="0.25">
      <c r="A23" s="46" t="s">
        <v>57</v>
      </c>
      <c r="B23" s="46" t="s">
        <v>58</v>
      </c>
      <c r="C23" s="68">
        <v>27</v>
      </c>
      <c r="D23" s="79" t="s">
        <v>222</v>
      </c>
      <c r="E23" s="80">
        <v>66</v>
      </c>
      <c r="F23" s="81">
        <v>159</v>
      </c>
      <c r="G23" s="79">
        <v>225</v>
      </c>
      <c r="H23" s="82">
        <f t="shared" si="0"/>
        <v>1.4150943396226414</v>
      </c>
      <c r="I23" s="79">
        <f t="shared" si="1"/>
        <v>46</v>
      </c>
      <c r="J23" s="79">
        <v>71</v>
      </c>
      <c r="K23" s="79">
        <v>49</v>
      </c>
      <c r="L23" s="79">
        <v>35</v>
      </c>
      <c r="M23" s="79">
        <f t="shared" si="3"/>
        <v>32</v>
      </c>
      <c r="N23" s="79">
        <v>31</v>
      </c>
      <c r="O23" s="79">
        <f t="shared" si="4"/>
        <v>76</v>
      </c>
      <c r="P23" s="83">
        <v>6.2642361111111119E-3</v>
      </c>
      <c r="Q23" s="79">
        <f>(IF(OR($D23="m",$D23="M"),IF(($C23&gt;=20)*($C23&lt;=29),LOOKUP(P23,'XX Run Calc XX'!$A$2:$A$140,'XX Run Calc XX'!$C$2:$C$140),IF(($C23&gt;=30)*($C23&lt;=39),LOOKUP(P23,'XX Run Calc XX'!$A$2:$A$140,'XX Run Calc XX'!$D$2:$D$140),IF(($C23&gt;=40)*($C23&lt;=49),LOOKUP(P23,'XX Run Calc XX'!$A$2:$A$140,'XX Run Calc XX'!$E$2:$E$140),IF($C23&gt;=50,LOOKUP(P23,'XX Run Calc XX'!$A$2:$A$140,'XX Run Calc XX'!$F$2:$F$140),"AGE!")))),IF(OR($D23="f",$D23="F"),IF(($C23&gt;=20)*($C23&lt;=29),LOOKUP(P23,'XX Run Calc XX'!$A$2:$A$140,'XX Run Calc XX'!$I$2:$I$140),IF(($C23&gt;=30)*($C23&lt;=39),LOOKUP(P23,'XX Run Calc XX'!$A$2:$A$140,'XX Run Calc XX'!$J$2:$J$140),IF($C23&gt;=40,LOOKUP(P23,'XX Run Calc XX'!$A$2:$A$140,'XX Run Calc XX'!$K$2:$K$140),"AGE!"))),"Gender!")))</f>
        <v>93</v>
      </c>
      <c r="R23" s="83">
        <v>8.9733796296296295E-4</v>
      </c>
      <c r="S23" s="79">
        <f>LOOKUP($R23,'XX Ag Calc XX'!$A$3:$A$122,'XX Ag Calc XX'!$C$3:$C$122)</f>
        <v>42</v>
      </c>
      <c r="T23" s="84">
        <f t="shared" si="5"/>
        <v>338</v>
      </c>
      <c r="U23" s="67"/>
    </row>
    <row r="24" spans="1:21" s="85" customFormat="1" x14ac:dyDescent="0.25">
      <c r="A24" s="46" t="s">
        <v>94</v>
      </c>
      <c r="B24" s="46" t="s">
        <v>95</v>
      </c>
      <c r="C24" s="68">
        <v>25</v>
      </c>
      <c r="D24" s="79" t="s">
        <v>222</v>
      </c>
      <c r="E24" s="80">
        <v>71</v>
      </c>
      <c r="F24" s="81">
        <v>166</v>
      </c>
      <c r="G24" s="79">
        <v>275</v>
      </c>
      <c r="H24" s="82">
        <f t="shared" si="0"/>
        <v>1.6566265060240963</v>
      </c>
      <c r="I24" s="79">
        <f t="shared" si="1"/>
        <v>56</v>
      </c>
      <c r="J24" s="79">
        <v>47</v>
      </c>
      <c r="K24" s="79">
        <f t="shared" ref="K24:K55" si="6">(IF(OR($D24="m",$D24="M"),IF(($C24&gt;=20)*($C24&lt;=29),IF($J24&lt;=17,0,IF($J24&gt;62,45+INT(("$e4j3"-B515)/2),$J24-17)),IF(($C24&gt;=30)*($C24&lt;=39),IF($J24&lt;=12,0,IF($J24&gt;57,45+INT(($J24-57)/2),$J24-12)),IF(($C24&gt;=40)*($C24&lt;=49),IF($J24&lt;=7,0,IF($J24&gt;52,45+INT(($J24-52)/2),$J24-7)),IF($C24&gt;=50,IF($J24&lt;=5,0,IF($J24&gt;50,45+INT(($J24-50)/2),$J24-5)),"AGE!")))),IF(OR($D24="f",$D24="F"),IF(($C24&gt;=20)*($C24&lt;=29),IF($J24&lt;=14,0,IF($J24&gt;59,45+INT(($J24-59)/2),$J24-14)),IF(($C24&gt;=30)*($C24&lt;=39),IF($J24&lt;=11,0,IF($J24&gt;56,45+INT(($J24-56)/2),$J24-11)),IF($C24&gt;=40,IF($J24&lt;=5,0,IF($J24&gt;50,45+INT(($J24-50)/2),$J24-5)),"AGE!"))),"Gender!")))</f>
        <v>30</v>
      </c>
      <c r="L24" s="79">
        <v>38</v>
      </c>
      <c r="M24" s="79">
        <f t="shared" si="3"/>
        <v>35</v>
      </c>
      <c r="N24" s="79">
        <v>30</v>
      </c>
      <c r="O24" s="79">
        <f t="shared" si="4"/>
        <v>75</v>
      </c>
      <c r="P24" s="83">
        <v>6.3385416666666659E-3</v>
      </c>
      <c r="Q24" s="79">
        <f>(IF(OR($D24="m",$D24="M"),IF(($C24&gt;=20)*($C24&lt;=29),LOOKUP(P24,'XX Run Calc XX'!$A$2:$A$140,'XX Run Calc XX'!$C$2:$C$140),IF(($C24&gt;=30)*($C24&lt;=39),LOOKUP(P24,'XX Run Calc XX'!$A$2:$A$140,'XX Run Calc XX'!$D$2:$D$140),IF(($C24&gt;=40)*($C24&lt;=49),LOOKUP(P24,'XX Run Calc XX'!$A$2:$A$140,'XX Run Calc XX'!$E$2:$E$140),IF($C24&gt;=50,LOOKUP(P24,'XX Run Calc XX'!$A$2:$A$140,'XX Run Calc XX'!$F$2:$F$140),"AGE!")))),IF(OR($D24="f",$D24="F"),IF(($C24&gt;=20)*($C24&lt;=29),LOOKUP(P24,'XX Run Calc XX'!$A$2:$A$140,'XX Run Calc XX'!$I$2:$I$140),IF(($C24&gt;=30)*($C24&lt;=39),LOOKUP(P24,'XX Run Calc XX'!$A$2:$A$140,'XX Run Calc XX'!$J$2:$J$140),IF($C24&gt;=40,LOOKUP(P24,'XX Run Calc XX'!$A$2:$A$140,'XX Run Calc XX'!$K$2:$K$140),"AGE!"))),"Gender!")))</f>
        <v>93</v>
      </c>
      <c r="R24" s="83">
        <v>8.5833333333333334E-4</v>
      </c>
      <c r="S24" s="79">
        <v>46</v>
      </c>
      <c r="T24" s="84">
        <f t="shared" si="5"/>
        <v>335</v>
      </c>
      <c r="U24" s="67"/>
    </row>
    <row r="25" spans="1:21" s="85" customFormat="1" x14ac:dyDescent="0.25">
      <c r="A25" s="46" t="s">
        <v>167</v>
      </c>
      <c r="B25" s="46" t="s">
        <v>166</v>
      </c>
      <c r="C25" s="68">
        <v>31</v>
      </c>
      <c r="D25" s="79" t="s">
        <v>222</v>
      </c>
      <c r="E25" s="80">
        <v>71</v>
      </c>
      <c r="F25" s="81">
        <v>201</v>
      </c>
      <c r="G25" s="79">
        <v>270</v>
      </c>
      <c r="H25" s="82">
        <f t="shared" si="0"/>
        <v>1.3432835820895523</v>
      </c>
      <c r="I25" s="79">
        <f t="shared" si="1"/>
        <v>45</v>
      </c>
      <c r="J25" s="79">
        <v>57</v>
      </c>
      <c r="K25" s="79">
        <f t="shared" si="6"/>
        <v>45</v>
      </c>
      <c r="L25" s="79">
        <v>43</v>
      </c>
      <c r="M25" s="79">
        <f t="shared" si="3"/>
        <v>42</v>
      </c>
      <c r="N25" s="79">
        <v>23</v>
      </c>
      <c r="O25" s="79">
        <f t="shared" si="4"/>
        <v>69</v>
      </c>
      <c r="P25" s="83">
        <v>6.9729166666666663E-3</v>
      </c>
      <c r="Q25" s="79">
        <f>(IF(OR($D25="m",$D25="M"),IF(($C25&gt;=20)*($C25&lt;=29),LOOKUP(P25,'XX Run Calc XX'!$A$2:$A$140,'XX Run Calc XX'!$C$2:$C$140),IF(($C25&gt;=30)*($C25&lt;=39),LOOKUP(P25,'XX Run Calc XX'!$A$2:$A$140,'XX Run Calc XX'!$D$2:$D$140),IF(($C25&gt;=40)*($C25&lt;=49),LOOKUP(P25,'XX Run Calc XX'!$A$2:$A$140,'XX Run Calc XX'!$E$2:$E$140),IF($C25&gt;=50,LOOKUP(P25,'XX Run Calc XX'!$A$2:$A$140,'XX Run Calc XX'!$F$2:$F$140),"AGE!")))),IF(OR($D25="f",$D25="F"),IF(($C25&gt;=20)*($C25&lt;=29),LOOKUP(P25,'XX Run Calc XX'!$A$2:$A$140,'XX Run Calc XX'!$I$2:$I$140),IF(($C25&gt;=30)*($C25&lt;=39),LOOKUP(P25,'XX Run Calc XX'!$A$2:$A$140,'XX Run Calc XX'!$J$2:$J$140),IF($C25&gt;=40,LOOKUP(P25,'XX Run Calc XX'!$A$2:$A$140,'XX Run Calc XX'!$K$2:$K$140),"AGE!"))),"Gender!")))</f>
        <v>91</v>
      </c>
      <c r="R25" s="83">
        <v>8.8692129629629624E-4</v>
      </c>
      <c r="S25" s="79">
        <f>LOOKUP($R25,'XX Ag Calc XX'!$A$3:$A$122,'XX Ag Calc XX'!$C$3:$C$122)</f>
        <v>43</v>
      </c>
      <c r="T25" s="84">
        <f t="shared" si="5"/>
        <v>335</v>
      </c>
      <c r="U25" s="67"/>
    </row>
    <row r="26" spans="1:21" s="85" customFormat="1" x14ac:dyDescent="0.25">
      <c r="A26" s="46" t="s">
        <v>62</v>
      </c>
      <c r="B26" s="46" t="s">
        <v>58</v>
      </c>
      <c r="C26" s="68">
        <v>33</v>
      </c>
      <c r="D26" s="79" t="s">
        <v>222</v>
      </c>
      <c r="E26" s="80">
        <v>73</v>
      </c>
      <c r="F26" s="81">
        <v>182</v>
      </c>
      <c r="G26" s="79">
        <v>255</v>
      </c>
      <c r="H26" s="82">
        <f t="shared" si="0"/>
        <v>1.401098901098901</v>
      </c>
      <c r="I26" s="79">
        <f t="shared" si="1"/>
        <v>48</v>
      </c>
      <c r="J26" s="79">
        <v>49</v>
      </c>
      <c r="K26" s="79">
        <f t="shared" si="6"/>
        <v>37</v>
      </c>
      <c r="L26" s="79">
        <v>43</v>
      </c>
      <c r="M26" s="79">
        <f t="shared" si="3"/>
        <v>42</v>
      </c>
      <c r="N26" s="79">
        <v>27</v>
      </c>
      <c r="O26" s="79">
        <f t="shared" si="4"/>
        <v>73</v>
      </c>
      <c r="P26" s="83">
        <v>7.227546296296297E-3</v>
      </c>
      <c r="Q26" s="79">
        <f>(IF(OR($D26="m",$D26="M"),IF(($C26&gt;=20)*($C26&lt;=29),LOOKUP(P26,'XX Run Calc XX'!$A$2:$A$140,'XX Run Calc XX'!$C$2:$C$140),IF(($C26&gt;=30)*($C26&lt;=39),LOOKUP(P26,'XX Run Calc XX'!$A$2:$A$140,'XX Run Calc XX'!$D$2:$D$140),IF(($C26&gt;=40)*($C26&lt;=49),LOOKUP(P26,'XX Run Calc XX'!$A$2:$A$140,'XX Run Calc XX'!$E$2:$E$140),IF($C26&gt;=50,LOOKUP(P26,'XX Run Calc XX'!$A$2:$A$140,'XX Run Calc XX'!$F$2:$F$140),"AGE!")))),IF(OR($D26="f",$D26="F"),IF(($C26&gt;=20)*($C26&lt;=29),LOOKUP(P26,'XX Run Calc XX'!$A$2:$A$140,'XX Run Calc XX'!$I$2:$I$140),IF(($C26&gt;=30)*($C26&lt;=39),LOOKUP(P26,'XX Run Calc XX'!$A$2:$A$140,'XX Run Calc XX'!$J$2:$J$140),IF($C26&gt;=40,LOOKUP(P26,'XX Run Calc XX'!$A$2:$A$140,'XX Run Calc XX'!$K$2:$K$140),"AGE!"))),"Gender!")))</f>
        <v>89</v>
      </c>
      <c r="R26" s="83">
        <v>8.6157407407407407E-4</v>
      </c>
      <c r="S26" s="79">
        <f>LOOKUP($R26,'XX Ag Calc XX'!$A$3:$A$122,'XX Ag Calc XX'!$C$3:$C$122)</f>
        <v>45</v>
      </c>
      <c r="T26" s="84">
        <f t="shared" si="5"/>
        <v>334</v>
      </c>
      <c r="U26" s="67"/>
    </row>
    <row r="27" spans="1:21" s="85" customFormat="1" x14ac:dyDescent="0.25">
      <c r="A27" s="46" t="s">
        <v>126</v>
      </c>
      <c r="B27" s="46" t="s">
        <v>127</v>
      </c>
      <c r="C27" s="68">
        <v>28</v>
      </c>
      <c r="D27" s="79" t="s">
        <v>222</v>
      </c>
      <c r="E27" s="80">
        <v>73</v>
      </c>
      <c r="F27" s="81">
        <v>222</v>
      </c>
      <c r="G27" s="79">
        <v>380</v>
      </c>
      <c r="H27" s="82">
        <f t="shared" si="0"/>
        <v>1.7117117117117118</v>
      </c>
      <c r="I27" s="79">
        <f t="shared" si="1"/>
        <v>58</v>
      </c>
      <c r="J27" s="79">
        <v>55</v>
      </c>
      <c r="K27" s="79">
        <f t="shared" si="6"/>
        <v>38</v>
      </c>
      <c r="L27" s="79">
        <v>31</v>
      </c>
      <c r="M27" s="79">
        <f t="shared" si="3"/>
        <v>28</v>
      </c>
      <c r="N27" s="79">
        <v>26</v>
      </c>
      <c r="O27" s="79">
        <f t="shared" si="4"/>
        <v>71</v>
      </c>
      <c r="P27" s="83">
        <v>6.3467592592592595E-3</v>
      </c>
      <c r="Q27" s="79">
        <f>(IF(OR($D27="m",$D27="M"),IF(($C27&gt;=20)*($C27&lt;=29),LOOKUP(P27,'XX Run Calc XX'!$A$2:$A$140,'XX Run Calc XX'!$C$2:$C$140),IF(($C27&gt;=30)*($C27&lt;=39),LOOKUP(P27,'XX Run Calc XX'!$A$2:$A$140,'XX Run Calc XX'!$D$2:$D$140),IF(($C27&gt;=40)*($C27&lt;=49),LOOKUP(P27,'XX Run Calc XX'!$A$2:$A$140,'XX Run Calc XX'!$E$2:$E$140),IF($C27&gt;=50,LOOKUP(P27,'XX Run Calc XX'!$A$2:$A$140,'XX Run Calc XX'!$F$2:$F$140),"AGE!")))),IF(OR($D27="f",$D27="F"),IF(($C27&gt;=20)*($C27&lt;=29),LOOKUP(P27,'XX Run Calc XX'!$A$2:$A$140,'XX Run Calc XX'!$I$2:$I$140),IF(($C27&gt;=30)*($C27&lt;=39),LOOKUP(P27,'XX Run Calc XX'!$A$2:$A$140,'XX Run Calc XX'!$J$2:$J$140),IF($C27&gt;=40,LOOKUP(P27,'XX Run Calc XX'!$A$2:$A$140,'XX Run Calc XX'!$K$2:$K$140),"AGE!"))),"Gender!")))</f>
        <v>93</v>
      </c>
      <c r="R27" s="83">
        <v>8.524305555555556E-4</v>
      </c>
      <c r="S27" s="79">
        <f>LOOKUP($R27,'XX Ag Calc XX'!$A$3:$A$122,'XX Ag Calc XX'!$C$3:$C$122)</f>
        <v>46</v>
      </c>
      <c r="T27" s="84">
        <f t="shared" si="5"/>
        <v>334</v>
      </c>
      <c r="U27" s="67"/>
    </row>
    <row r="28" spans="1:21" s="85" customFormat="1" x14ac:dyDescent="0.25">
      <c r="A28" s="46" t="s">
        <v>69</v>
      </c>
      <c r="B28" s="46" t="s">
        <v>64</v>
      </c>
      <c r="C28" s="68">
        <v>38</v>
      </c>
      <c r="D28" s="79" t="s">
        <v>222</v>
      </c>
      <c r="E28" s="80">
        <v>66</v>
      </c>
      <c r="F28" s="81">
        <v>183</v>
      </c>
      <c r="G28" s="79">
        <v>340</v>
      </c>
      <c r="H28" s="82">
        <f t="shared" si="0"/>
        <v>1.8579234972677596</v>
      </c>
      <c r="I28" s="79">
        <f t="shared" si="1"/>
        <v>66</v>
      </c>
      <c r="J28" s="79">
        <v>50</v>
      </c>
      <c r="K28" s="79">
        <f t="shared" si="6"/>
        <v>38</v>
      </c>
      <c r="L28" s="79">
        <v>34</v>
      </c>
      <c r="M28" s="79">
        <f t="shared" si="3"/>
        <v>33</v>
      </c>
      <c r="N28" s="79">
        <v>18</v>
      </c>
      <c r="O28" s="79">
        <f t="shared" si="4"/>
        <v>63</v>
      </c>
      <c r="P28" s="83">
        <v>7.7777777777777767E-3</v>
      </c>
      <c r="Q28" s="79">
        <f>(IF(OR($D28="m",$D28="M"),IF(($C28&gt;=20)*($C28&lt;=29),LOOKUP(P28,'XX Run Calc XX'!$A$2:$A$140,'XX Run Calc XX'!$C$2:$C$140),IF(($C28&gt;=30)*($C28&lt;=39),LOOKUP(P28,'XX Run Calc XX'!$A$2:$A$140,'XX Run Calc XX'!$D$2:$D$140),IF(($C28&gt;=40)*($C28&lt;=49),LOOKUP(P28,'XX Run Calc XX'!$A$2:$A$140,'XX Run Calc XX'!$E$2:$E$140),IF($C28&gt;=50,LOOKUP(P28,'XX Run Calc XX'!$A$2:$A$140,'XX Run Calc XX'!$F$2:$F$140),"AGE!")))),IF(OR($D28="f",$D28="F"),IF(($C28&gt;=20)*($C28&lt;=29),LOOKUP(P28,'XX Run Calc XX'!$A$2:$A$140,'XX Run Calc XX'!$I$2:$I$140),IF(($C28&gt;=30)*($C28&lt;=39),LOOKUP(P28,'XX Run Calc XX'!$A$2:$A$140,'XX Run Calc XX'!$J$2:$J$140),IF($C28&gt;=40,LOOKUP(P28,'XX Run Calc XX'!$A$2:$A$140,'XX Run Calc XX'!$K$2:$K$140),"AGE!"))),"Gender!")))</f>
        <v>84</v>
      </c>
      <c r="R28" s="83">
        <v>8.1307870370370377E-4</v>
      </c>
      <c r="S28" s="79">
        <v>50</v>
      </c>
      <c r="T28" s="84">
        <f t="shared" si="5"/>
        <v>334</v>
      </c>
      <c r="U28" s="67"/>
    </row>
    <row r="29" spans="1:21" s="85" customFormat="1" x14ac:dyDescent="0.25">
      <c r="A29" s="46" t="s">
        <v>207</v>
      </c>
      <c r="B29" s="46" t="s">
        <v>205</v>
      </c>
      <c r="C29" s="68">
        <v>37</v>
      </c>
      <c r="D29" s="86" t="s">
        <v>222</v>
      </c>
      <c r="E29" s="80">
        <v>67</v>
      </c>
      <c r="F29" s="81">
        <v>150</v>
      </c>
      <c r="G29" s="79">
        <v>210</v>
      </c>
      <c r="H29" s="82">
        <f t="shared" si="0"/>
        <v>1.4</v>
      </c>
      <c r="I29" s="79">
        <f t="shared" si="1"/>
        <v>48</v>
      </c>
      <c r="J29" s="79">
        <v>52</v>
      </c>
      <c r="K29" s="79">
        <f t="shared" si="6"/>
        <v>40</v>
      </c>
      <c r="L29" s="79">
        <v>35</v>
      </c>
      <c r="M29" s="79">
        <f t="shared" si="3"/>
        <v>34</v>
      </c>
      <c r="N29" s="79">
        <v>27</v>
      </c>
      <c r="O29" s="79">
        <f t="shared" si="4"/>
        <v>73</v>
      </c>
      <c r="P29" s="87">
        <v>7.3817129629629641E-3</v>
      </c>
      <c r="Q29" s="79">
        <f>(IF(OR($D29="m",$D29="M"),IF(($C29&gt;=20)*($C29&lt;=29),LOOKUP(P29,'XX Run Calc XX'!$A$2:$A$140,'XX Run Calc XX'!$C$2:$C$140),IF(($C29&gt;=30)*($C29&lt;=39),LOOKUP(P29,'XX Run Calc XX'!$A$2:$A$140,'XX Run Calc XX'!$D$2:$D$140),IF(($C29&gt;=40)*($C29&lt;=49),LOOKUP(P29,'XX Run Calc XX'!$A$2:$A$140,'XX Run Calc XX'!$E$2:$E$140),IF($C29&gt;=50,LOOKUP(P29,'XX Run Calc XX'!$A$2:$A$140,'XX Run Calc XX'!$F$2:$F$140),"AGE!")))),IF(OR($D29="f",$D29="F"),IF(($C29&gt;=20)*($C29&lt;=29),LOOKUP(P29,'XX Run Calc XX'!$A$2:$A$140,'XX Run Calc XX'!$I$2:$I$140),IF(($C29&gt;=30)*($C29&lt;=39),LOOKUP(P29,'XX Run Calc XX'!$A$2:$A$140,'XX Run Calc XX'!$J$2:$J$140),IF($C29&gt;=40,LOOKUP(P29,'XX Run Calc XX'!$A$2:$A$140,'XX Run Calc XX'!$K$2:$K$140),"AGE!"))),"Gender!")))</f>
        <v>88</v>
      </c>
      <c r="R29" s="83">
        <v>8.3229166666666683E-4</v>
      </c>
      <c r="S29" s="79">
        <f>LOOKUP($R29,'XX Ag Calc XX'!$A$3:$A$122,'XX Ag Calc XX'!$C$3:$C$122)</f>
        <v>48</v>
      </c>
      <c r="T29" s="84">
        <f t="shared" si="5"/>
        <v>331</v>
      </c>
      <c r="U29" s="67"/>
    </row>
    <row r="30" spans="1:21" s="85" customFormat="1" x14ac:dyDescent="0.25">
      <c r="A30" s="46" t="s">
        <v>189</v>
      </c>
      <c r="B30" s="46" t="s">
        <v>185</v>
      </c>
      <c r="C30" s="68">
        <v>39</v>
      </c>
      <c r="D30" s="79" t="s">
        <v>222</v>
      </c>
      <c r="E30" s="80">
        <v>69</v>
      </c>
      <c r="F30" s="81">
        <v>171</v>
      </c>
      <c r="G30" s="79">
        <v>215</v>
      </c>
      <c r="H30" s="82">
        <f t="shared" si="0"/>
        <v>1.2573099415204678</v>
      </c>
      <c r="I30" s="79">
        <f t="shared" si="1"/>
        <v>42</v>
      </c>
      <c r="J30" s="79">
        <v>68</v>
      </c>
      <c r="K30" s="79">
        <f t="shared" si="6"/>
        <v>50</v>
      </c>
      <c r="L30" s="79">
        <v>32</v>
      </c>
      <c r="M30" s="79">
        <f t="shared" si="3"/>
        <v>31</v>
      </c>
      <c r="N30" s="79">
        <v>26</v>
      </c>
      <c r="O30" s="79">
        <f t="shared" si="4"/>
        <v>72</v>
      </c>
      <c r="P30" s="83">
        <v>6.5983796296296303E-3</v>
      </c>
      <c r="Q30" s="79">
        <f>(IF(OR($D30="m",$D30="M"),IF(($C30&gt;=20)*($C30&lt;=29),LOOKUP(P30,'XX Run Calc XX'!$A$2:$A$140,'XX Run Calc XX'!$C$2:$C$140),IF(($C30&gt;=30)*($C30&lt;=39),LOOKUP(P30,'XX Run Calc XX'!$A$2:$A$140,'XX Run Calc XX'!$D$2:$D$140),IF(($C30&gt;=40)*($C30&lt;=49),LOOKUP(P30,'XX Run Calc XX'!$A$2:$A$140,'XX Run Calc XX'!$E$2:$E$140),IF($C30&gt;=50,LOOKUP(P30,'XX Run Calc XX'!$A$2:$A$140,'XX Run Calc XX'!$F$2:$F$140),"AGE!")))),IF(OR($D30="f",$D30="F"),IF(($C30&gt;=20)*($C30&lt;=29),LOOKUP(P30,'XX Run Calc XX'!$A$2:$A$140,'XX Run Calc XX'!$I$2:$I$140),IF(($C30&gt;=30)*($C30&lt;=39),LOOKUP(P30,'XX Run Calc XX'!$A$2:$A$140,'XX Run Calc XX'!$J$2:$J$140),IF($C30&gt;=40,LOOKUP(P30,'XX Run Calc XX'!$A$2:$A$140,'XX Run Calc XX'!$K$2:$K$140),"AGE!"))),"Gender!")))</f>
        <v>94</v>
      </c>
      <c r="R30" s="83">
        <v>7.8923611111111121E-4</v>
      </c>
      <c r="S30" s="79">
        <v>42</v>
      </c>
      <c r="T30" s="84">
        <f t="shared" si="5"/>
        <v>331</v>
      </c>
      <c r="U30" s="67"/>
    </row>
    <row r="31" spans="1:21" s="85" customFormat="1" x14ac:dyDescent="0.25">
      <c r="A31" s="46" t="s">
        <v>132</v>
      </c>
      <c r="B31" s="46" t="s">
        <v>129</v>
      </c>
      <c r="C31" s="68">
        <v>49</v>
      </c>
      <c r="D31" s="79" t="s">
        <v>222</v>
      </c>
      <c r="E31" s="80">
        <v>67</v>
      </c>
      <c r="F31" s="81">
        <v>168</v>
      </c>
      <c r="G31" s="79">
        <v>290</v>
      </c>
      <c r="H31" s="82">
        <f t="shared" si="0"/>
        <v>1.7261904761904763</v>
      </c>
      <c r="I31" s="79">
        <f t="shared" si="1"/>
        <v>65</v>
      </c>
      <c r="J31" s="79">
        <v>47</v>
      </c>
      <c r="K31" s="79">
        <f t="shared" si="6"/>
        <v>40</v>
      </c>
      <c r="L31" s="79">
        <v>26</v>
      </c>
      <c r="M31" s="79">
        <f t="shared" si="3"/>
        <v>25</v>
      </c>
      <c r="N31" s="79">
        <v>22</v>
      </c>
      <c r="O31" s="79">
        <f t="shared" si="4"/>
        <v>70</v>
      </c>
      <c r="P31" s="83">
        <v>7.8099537037037044E-3</v>
      </c>
      <c r="Q31" s="79">
        <f>(IF(OR($D31="m",$D31="M"),IF(($C31&gt;=20)*($C31&lt;=29),LOOKUP(P31,'XX Run Calc XX'!$A$2:$A$140,'XX Run Calc XX'!$C$2:$C$140),IF(($C31&gt;=30)*($C31&lt;=39),LOOKUP(P31,'XX Run Calc XX'!$A$2:$A$140,'XX Run Calc XX'!$D$2:$D$140),IF(($C31&gt;=40)*($C31&lt;=49),LOOKUP(P31,'XX Run Calc XX'!$A$2:$A$140,'XX Run Calc XX'!$E$2:$E$140),IF($C31&gt;=50,LOOKUP(P31,'XX Run Calc XX'!$A$2:$A$140,'XX Run Calc XX'!$F$2:$F$140),"AGE!")))),IF(OR($D31="f",$D31="F"),IF(($C31&gt;=20)*($C31&lt;=29),LOOKUP(P31,'XX Run Calc XX'!$A$2:$A$140,'XX Run Calc XX'!$I$2:$I$140),IF(($C31&gt;=30)*($C31&lt;=39),LOOKUP(P31,'XX Run Calc XX'!$A$2:$A$140,'XX Run Calc XX'!$J$2:$J$140),IF($C31&gt;=40,LOOKUP(P31,'XX Run Calc XX'!$A$2:$A$140,'XX Run Calc XX'!$K$2:$K$140),"AGE!"))),"Gender!")))</f>
        <v>87</v>
      </c>
      <c r="R31" s="83">
        <v>8.9259259259259272E-4</v>
      </c>
      <c r="S31" s="79">
        <v>43</v>
      </c>
      <c r="T31" s="84">
        <f t="shared" si="5"/>
        <v>330</v>
      </c>
      <c r="U31" s="67"/>
    </row>
    <row r="32" spans="1:21" s="85" customFormat="1" x14ac:dyDescent="0.25">
      <c r="A32" s="46" t="s">
        <v>116</v>
      </c>
      <c r="B32" s="46" t="s">
        <v>115</v>
      </c>
      <c r="C32" s="68">
        <v>35</v>
      </c>
      <c r="D32" s="79" t="s">
        <v>222</v>
      </c>
      <c r="E32" s="80">
        <v>70</v>
      </c>
      <c r="F32" s="81">
        <v>189</v>
      </c>
      <c r="G32" s="79">
        <v>265</v>
      </c>
      <c r="H32" s="82">
        <f t="shared" si="0"/>
        <v>1.4021164021164021</v>
      </c>
      <c r="I32" s="79">
        <f t="shared" si="1"/>
        <v>48</v>
      </c>
      <c r="J32" s="79">
        <v>60</v>
      </c>
      <c r="K32" s="79">
        <f t="shared" si="6"/>
        <v>46</v>
      </c>
      <c r="L32" s="79">
        <v>35</v>
      </c>
      <c r="M32" s="79">
        <f t="shared" si="3"/>
        <v>34</v>
      </c>
      <c r="N32" s="79">
        <v>22</v>
      </c>
      <c r="O32" s="79">
        <f t="shared" si="4"/>
        <v>68</v>
      </c>
      <c r="P32" s="83">
        <v>7.1174768518518531E-3</v>
      </c>
      <c r="Q32" s="79">
        <f>(IF(OR($D32="m",$D32="M"),IF(($C32&gt;=20)*($C32&lt;=29),LOOKUP(P32,'XX Run Calc XX'!$A$2:$A$140,'XX Run Calc XX'!$C$2:$C$140),IF(($C32&gt;=30)*($C32&lt;=39),LOOKUP(P32,'XX Run Calc XX'!$A$2:$A$140,'XX Run Calc XX'!$D$2:$D$140),IF(($C32&gt;=40)*($C32&lt;=49),LOOKUP(P32,'XX Run Calc XX'!$A$2:$A$140,'XX Run Calc XX'!$E$2:$E$140),IF($C32&gt;=50,LOOKUP(P32,'XX Run Calc XX'!$A$2:$A$140,'XX Run Calc XX'!$F$2:$F$140),"AGE!")))),IF(OR($D32="f",$D32="F"),IF(($C32&gt;=20)*($C32&lt;=29),LOOKUP(P32,'XX Run Calc XX'!$A$2:$A$140,'XX Run Calc XX'!$I$2:$I$140),IF(($C32&gt;=30)*($C32&lt;=39),LOOKUP(P32,'XX Run Calc XX'!$A$2:$A$140,'XX Run Calc XX'!$J$2:$J$140),IF($C32&gt;=40,LOOKUP(P32,'XX Run Calc XX'!$A$2:$A$140,'XX Run Calc XX'!$K$2:$K$140),"AGE!"))),"Gender!")))</f>
        <v>90</v>
      </c>
      <c r="R32" s="83">
        <v>8.9224537037037039E-4</v>
      </c>
      <c r="S32" s="79">
        <v>43</v>
      </c>
      <c r="T32" s="84">
        <f t="shared" si="5"/>
        <v>329</v>
      </c>
      <c r="U32" s="67"/>
    </row>
    <row r="33" spans="1:21" s="85" customFormat="1" x14ac:dyDescent="0.25">
      <c r="A33" s="46" t="s">
        <v>203</v>
      </c>
      <c r="B33" s="46" t="s">
        <v>201</v>
      </c>
      <c r="C33" s="68">
        <v>45</v>
      </c>
      <c r="D33" s="79" t="s">
        <v>223</v>
      </c>
      <c r="E33" s="80">
        <v>66</v>
      </c>
      <c r="F33" s="81">
        <v>125</v>
      </c>
      <c r="G33" s="79">
        <v>110</v>
      </c>
      <c r="H33" s="82">
        <f t="shared" si="0"/>
        <v>0.88</v>
      </c>
      <c r="I33" s="79">
        <f t="shared" si="1"/>
        <v>39</v>
      </c>
      <c r="J33" s="79">
        <v>64</v>
      </c>
      <c r="K33" s="79">
        <f t="shared" si="6"/>
        <v>52</v>
      </c>
      <c r="L33" s="79">
        <v>37</v>
      </c>
      <c r="M33" s="79">
        <f t="shared" si="3"/>
        <v>36</v>
      </c>
      <c r="N33" s="79">
        <v>13</v>
      </c>
      <c r="O33" s="79">
        <f t="shared" si="4"/>
        <v>63</v>
      </c>
      <c r="P33" s="83">
        <v>6.5501157407407409E-3</v>
      </c>
      <c r="Q33" s="79">
        <f>(IF(OR($D33="m",$D33="M"),IF(($C33&gt;=20)*($C33&lt;=29),LOOKUP(P33,'XX Run Calc XX'!$A$2:$A$140,'XX Run Calc XX'!$C$2:$C$140),IF(($C33&gt;=30)*($C33&lt;=39),LOOKUP(P33,'XX Run Calc XX'!$A$2:$A$140,'XX Run Calc XX'!$D$2:$D$140),IF(($C33&gt;=40)*($C33&lt;=49),LOOKUP(P33,'XX Run Calc XX'!$A$2:$A$140,'XX Run Calc XX'!$E$2:$E$140),IF($C33&gt;=50,LOOKUP(P33,'XX Run Calc XX'!$A$2:$A$140,'XX Run Calc XX'!$F$2:$F$140),"AGE!")))),IF(OR($D33="f",$D33="F"),IF(($C33&gt;=20)*($C33&lt;=29),LOOKUP(P33,'XX Run Calc XX'!$A$2:$A$140,'XX Run Calc XX'!$I$2:$I$140),IF(($C33&gt;=30)*($C33&lt;=39),LOOKUP(P33,'XX Run Calc XX'!$A$2:$A$140,'XX Run Calc XX'!$J$2:$J$140),IF($C33&gt;=40,LOOKUP(P33,'XX Run Calc XX'!$A$2:$A$140,'XX Run Calc XX'!$K$2:$K$140),"AGE!"))),"Gender!")))</f>
        <v>106</v>
      </c>
      <c r="R33" s="83">
        <v>1.0271990740740743E-3</v>
      </c>
      <c r="S33" s="79">
        <f>LOOKUP($R33,'XX Ag Calc XX'!$A$3:$A$122,'XX Ag Calc XX'!$C$3:$C$122)</f>
        <v>31</v>
      </c>
      <c r="T33" s="84">
        <f t="shared" si="5"/>
        <v>327</v>
      </c>
      <c r="U33" s="67"/>
    </row>
    <row r="34" spans="1:21" s="85" customFormat="1" x14ac:dyDescent="0.25">
      <c r="A34" s="46" t="s">
        <v>226</v>
      </c>
      <c r="B34" s="46" t="s">
        <v>166</v>
      </c>
      <c r="C34" s="68">
        <v>24</v>
      </c>
      <c r="D34" s="79" t="s">
        <v>222</v>
      </c>
      <c r="E34" s="80">
        <v>72</v>
      </c>
      <c r="F34" s="81">
        <v>174</v>
      </c>
      <c r="G34" s="79">
        <v>275</v>
      </c>
      <c r="H34" s="82">
        <f t="shared" si="0"/>
        <v>1.5804597701149425</v>
      </c>
      <c r="I34" s="79">
        <f t="shared" si="1"/>
        <v>53</v>
      </c>
      <c r="J34" s="79">
        <v>58</v>
      </c>
      <c r="K34" s="79">
        <f t="shared" si="6"/>
        <v>41</v>
      </c>
      <c r="L34" s="79">
        <v>30</v>
      </c>
      <c r="M34" s="79">
        <f t="shared" si="3"/>
        <v>27</v>
      </c>
      <c r="N34" s="79">
        <v>20</v>
      </c>
      <c r="O34" s="79">
        <f t="shared" si="4"/>
        <v>65</v>
      </c>
      <c r="P34" s="83">
        <v>7.1469907407407411E-3</v>
      </c>
      <c r="Q34" s="79">
        <f>(IF(OR($D34="m",$D34="M"),IF(($C34&gt;=20)*($C34&lt;=29),LOOKUP(P34,'XX Run Calc XX'!$A$2:$A$140,'XX Run Calc XX'!$C$2:$C$140),IF(($C34&gt;=30)*($C34&lt;=39),LOOKUP(P34,'XX Run Calc XX'!$A$2:$A$140,'XX Run Calc XX'!$D$2:$D$140),IF(($C34&gt;=40)*($C34&lt;=49),LOOKUP(P34,'XX Run Calc XX'!$A$2:$A$140,'XX Run Calc XX'!$E$2:$E$140),IF($C34&gt;=50,LOOKUP(P34,'XX Run Calc XX'!$A$2:$A$140,'XX Run Calc XX'!$F$2:$F$140),"AGE!")))),IF(OR($D34="f",$D34="F"),IF(($C34&gt;=20)*($C34&lt;=29),LOOKUP(P34,'XX Run Calc XX'!$A$2:$A$140,'XX Run Calc XX'!$I$2:$I$140),IF(($C34&gt;=30)*($C34&lt;=39),LOOKUP(P34,'XX Run Calc XX'!$A$2:$A$140,'XX Run Calc XX'!$J$2:$J$140),IF($C34&gt;=40,LOOKUP(P34,'XX Run Calc XX'!$A$2:$A$140,'XX Run Calc XX'!$K$2:$K$140),"AGE!"))),"Gender!")))</f>
        <v>86</v>
      </c>
      <c r="R34" s="83">
        <v>7.7615740740740737E-4</v>
      </c>
      <c r="S34" s="79">
        <v>53</v>
      </c>
      <c r="T34" s="84">
        <f t="shared" si="5"/>
        <v>325</v>
      </c>
      <c r="U34" s="67"/>
    </row>
    <row r="35" spans="1:21" s="85" customFormat="1" x14ac:dyDescent="0.25">
      <c r="A35" s="46" t="s">
        <v>98</v>
      </c>
      <c r="B35" s="46" t="s">
        <v>95</v>
      </c>
      <c r="C35" s="68">
        <v>27</v>
      </c>
      <c r="D35" s="79" t="s">
        <v>222</v>
      </c>
      <c r="E35" s="80">
        <v>66</v>
      </c>
      <c r="F35" s="81">
        <v>144</v>
      </c>
      <c r="G35" s="79">
        <v>0</v>
      </c>
      <c r="H35" s="82">
        <f t="shared" ref="H35:H66" si="7">G35/F35</f>
        <v>0</v>
      </c>
      <c r="I35" s="79">
        <v>0</v>
      </c>
      <c r="J35" s="79">
        <v>60</v>
      </c>
      <c r="K35" s="79">
        <f t="shared" si="6"/>
        <v>43</v>
      </c>
      <c r="L35" s="79">
        <v>43</v>
      </c>
      <c r="M35" s="79">
        <f t="shared" ref="M35:M66" si="8">IF(L35=0,0,(IF(OR($D35="m",$D35="M"),IF(($C35&gt;=20)*($C35&lt;=29),L35-3,IF(($C35&gt;=30)*($C35&lt;=39),L35-1,IF(($C35&gt;=40)*($C35&lt;=49),L35-1,IF($C35&gt;=50,L35+3,"AGE!")))),IF(OR($D35="f",$D35="F"),IF(($C35&gt;=20)*($C35&lt;=29),L35-5,IF(($C35&gt;=30)*($C35&lt;=39),L35-5,IF($C35&gt;=40,L35-1,"AGE!"))),"Gender!"))))</f>
        <v>40</v>
      </c>
      <c r="N35" s="79">
        <v>52</v>
      </c>
      <c r="O35" s="79">
        <f t="shared" ref="O35:O66" si="9">(IF(OR($D35="m",$D35="M"),IF(($C35&gt;=20)*($C35&lt;=29),IF($N35=0,0,IF($N35&lt;=19,3*($N35+2),IF($N35=20,65,$N35+45))),IF(($C35&gt;=30)*($C35&lt;=39),IF($N35=0,0,IF($N35&lt;=18,3*($N35+3),IF($N35=19,65,$N35+46))),IF(($C35&gt;=40)*($C35&lt;=49),IF($N35=0,0,IF($N35&lt;=16,3*($N35+5),IF($N35=17,65,$N35+48))),IF($C35&gt;=50,IF($N35=0,0,IF($N35&lt;=15,3*($N35+6),IF($N35=16,65,$N35+49))),"AGE!")))),IF(OR($D35="f",$D35="F"),IF(($C35&gt;=20)*($C35&lt;=29),IF($N35=0,0,IF($N35&lt;=14,3*($N35+7),IF($N35=15,65,$N35+50))),IF(($C35&gt;=30)*($C35&lt;=39),IF($N35=0,0,IF($N35&lt;=14,3*($N35+7),IF($N35=15,65,$N35+50))),IF($C35&gt;=40,IF($N35=0,0,IF($N35&lt;=13,3*($N35+8),IF($N35=14,65,$N35+51))),"AGE!"))),"Gender!")))</f>
        <v>97</v>
      </c>
      <c r="P35" s="83">
        <v>6.5329861111111118E-3</v>
      </c>
      <c r="Q35" s="79">
        <f>(IF(OR($D35="m",$D35="M"),IF(($C35&gt;=20)*($C35&lt;=29),LOOKUP(P35,'XX Run Calc XX'!$A$2:$A$140,'XX Run Calc XX'!$C$2:$C$140),IF(($C35&gt;=30)*($C35&lt;=39),LOOKUP(P35,'XX Run Calc XX'!$A$2:$A$140,'XX Run Calc XX'!$D$2:$D$140),IF(($C35&gt;=40)*($C35&lt;=49),LOOKUP(P35,'XX Run Calc XX'!$A$2:$A$140,'XX Run Calc XX'!$E$2:$E$140),IF($C35&gt;=50,LOOKUP(P35,'XX Run Calc XX'!$A$2:$A$140,'XX Run Calc XX'!$F$2:$F$140),"AGE!")))),IF(OR($D35="f",$D35="F"),IF(($C35&gt;=20)*($C35&lt;=29),LOOKUP(P35,'XX Run Calc XX'!$A$2:$A$140,'XX Run Calc XX'!$I$2:$I$140),IF(($C35&gt;=30)*($C35&lt;=39),LOOKUP(P35,'XX Run Calc XX'!$A$2:$A$140,'XX Run Calc XX'!$J$2:$J$140),IF($C35&gt;=40,LOOKUP(P35,'XX Run Calc XX'!$A$2:$A$140,'XX Run Calc XX'!$K$2:$K$140),"AGE!"))),"Gender!")))</f>
        <v>91</v>
      </c>
      <c r="R35" s="83">
        <v>8.0324074074074076E-4</v>
      </c>
      <c r="S35" s="79">
        <v>51</v>
      </c>
      <c r="T35" s="84">
        <f t="shared" ref="T35:T66" si="10">SUM(I35,K35,M35,O35,Q35,S35)</f>
        <v>322</v>
      </c>
      <c r="U35" s="67"/>
    </row>
    <row r="36" spans="1:21" s="85" customFormat="1" x14ac:dyDescent="0.25">
      <c r="A36" s="46" t="s">
        <v>63</v>
      </c>
      <c r="B36" s="46" t="s">
        <v>220</v>
      </c>
      <c r="C36" s="68">
        <v>36</v>
      </c>
      <c r="D36" s="86" t="s">
        <v>222</v>
      </c>
      <c r="E36" s="80">
        <v>68</v>
      </c>
      <c r="F36" s="81">
        <v>214</v>
      </c>
      <c r="G36" s="79">
        <v>355</v>
      </c>
      <c r="H36" s="82">
        <f t="shared" si="7"/>
        <v>1.6588785046728971</v>
      </c>
      <c r="I36" s="79">
        <f t="shared" ref="I36:I70" si="11">IF(G36=0,0,(IF(OR($D36="m",$D36="M"),IF(($C36&gt;=20)*($C36&lt;=29),INT(2*(((100*($G36/$F36))-25)/5)),IF(($C36&gt;=30)*($C36&lt;=39),INT(2*((100*($G36/$F36)-20)/5)),IF(($C36&gt;=40)*($C36&lt;=49),INT(2*((100*($G36/$F36)-10)/5)),IF($C36&gt;=50,INT(2*(((100*($G36/$F36)))/5)),"AGE!")))),IF(OR($D36="f",$D36="F"),IF(($C36&gt;=20)*($C36&lt;=29),INT(2*(((100*($G36/$F36)))/5)),IF(($C36&gt;=30)*($C36&lt;=39),INT(2*((100*($G36/$F36)+5)/5)),IF($C36&gt;=40,INT(2*((100*($G36/$F36)+10)/5)),"AGE!"))),"Gender!"))))</f>
        <v>58</v>
      </c>
      <c r="J36" s="79">
        <v>48</v>
      </c>
      <c r="K36" s="79">
        <f t="shared" si="6"/>
        <v>36</v>
      </c>
      <c r="L36" s="79">
        <v>35</v>
      </c>
      <c r="M36" s="79">
        <f t="shared" si="8"/>
        <v>34</v>
      </c>
      <c r="N36" s="79">
        <v>32</v>
      </c>
      <c r="O36" s="79">
        <f t="shared" si="9"/>
        <v>78</v>
      </c>
      <c r="P36" s="87">
        <v>8.9627314814814812E-3</v>
      </c>
      <c r="Q36" s="79">
        <f>(IF(OR($D36="m",$D36="M"),IF(($C36&gt;=20)*($C36&lt;=29),LOOKUP(P36,'XX Run Calc XX'!$A$2:$A$140,'XX Run Calc XX'!$C$2:$C$140),IF(($C36&gt;=30)*($C36&lt;=39),LOOKUP(P36,'XX Run Calc XX'!$A$2:$A$140,'XX Run Calc XX'!$D$2:$D$140),IF(($C36&gt;=40)*($C36&lt;=49),LOOKUP(P36,'XX Run Calc XX'!$A$2:$A$140,'XX Run Calc XX'!$E$2:$E$140),IF($C36&gt;=50,LOOKUP(P36,'XX Run Calc XX'!$A$2:$A$140,'XX Run Calc XX'!$F$2:$F$140),"AGE!")))),IF(OR($D36="f",$D36="F"),IF(($C36&gt;=20)*($C36&lt;=29),LOOKUP(P36,'XX Run Calc XX'!$A$2:$A$140,'XX Run Calc XX'!$I$2:$I$140),IF(($C36&gt;=30)*($C36&lt;=39),LOOKUP(P36,'XX Run Calc XX'!$A$2:$A$140,'XX Run Calc XX'!$J$2:$J$140),IF($C36&gt;=40,LOOKUP(P36,'XX Run Calc XX'!$A$2:$A$140,'XX Run Calc XX'!$K$2:$K$140),"AGE!"))),"Gender!")))</f>
        <v>74</v>
      </c>
      <c r="R36" s="83">
        <v>9.1793981481481468E-4</v>
      </c>
      <c r="S36" s="79">
        <v>41</v>
      </c>
      <c r="T36" s="84">
        <f t="shared" si="10"/>
        <v>321</v>
      </c>
      <c r="U36" s="67"/>
    </row>
    <row r="37" spans="1:21" s="85" customFormat="1" x14ac:dyDescent="0.25">
      <c r="A37" s="46" t="s">
        <v>113</v>
      </c>
      <c r="B37" s="46" t="s">
        <v>108</v>
      </c>
      <c r="C37" s="68">
        <v>35</v>
      </c>
      <c r="D37" s="79" t="s">
        <v>222</v>
      </c>
      <c r="E37" s="80">
        <v>68</v>
      </c>
      <c r="F37" s="81">
        <v>179</v>
      </c>
      <c r="G37" s="79">
        <v>290</v>
      </c>
      <c r="H37" s="82">
        <f t="shared" si="7"/>
        <v>1.6201117318435754</v>
      </c>
      <c r="I37" s="79">
        <f t="shared" si="11"/>
        <v>56</v>
      </c>
      <c r="J37" s="79">
        <v>54</v>
      </c>
      <c r="K37" s="79">
        <f t="shared" si="6"/>
        <v>42</v>
      </c>
      <c r="L37" s="79">
        <v>34</v>
      </c>
      <c r="M37" s="79">
        <f t="shared" si="8"/>
        <v>33</v>
      </c>
      <c r="N37" s="79">
        <v>30</v>
      </c>
      <c r="O37" s="79">
        <f t="shared" si="9"/>
        <v>76</v>
      </c>
      <c r="P37" s="83">
        <v>8.3744212962962965E-3</v>
      </c>
      <c r="Q37" s="79">
        <f>(IF(OR($D37="m",$D37="M"),IF(($C37&gt;=20)*($C37&lt;=29),LOOKUP(P37,'XX Run Calc XX'!$A$2:$A$140,'XX Run Calc XX'!$C$2:$C$140),IF(($C37&gt;=30)*($C37&lt;=39),LOOKUP(P37,'XX Run Calc XX'!$A$2:$A$140,'XX Run Calc XX'!$D$2:$D$140),IF(($C37&gt;=40)*($C37&lt;=49),LOOKUP(P37,'XX Run Calc XX'!$A$2:$A$140,'XX Run Calc XX'!$E$2:$E$140),IF($C37&gt;=50,LOOKUP(P37,'XX Run Calc XX'!$A$2:$A$140,'XX Run Calc XX'!$F$2:$F$140),"AGE!")))),IF(OR($D37="f",$D37="F"),IF(($C37&gt;=20)*($C37&lt;=29),LOOKUP(P37,'XX Run Calc XX'!$A$2:$A$140,'XX Run Calc XX'!$I$2:$I$140),IF(($C37&gt;=30)*($C37&lt;=39),LOOKUP(P37,'XX Run Calc XX'!$A$2:$A$140,'XX Run Calc XX'!$J$2:$J$140),IF($C37&gt;=40,LOOKUP(P37,'XX Run Calc XX'!$A$2:$A$140,'XX Run Calc XX'!$K$2:$K$140),"AGE!"))),"Gender!")))</f>
        <v>79</v>
      </c>
      <c r="R37" s="83">
        <v>9.8888888888888876E-4</v>
      </c>
      <c r="S37" s="79">
        <v>35</v>
      </c>
      <c r="T37" s="84">
        <f t="shared" si="10"/>
        <v>321</v>
      </c>
      <c r="U37" s="67"/>
    </row>
    <row r="38" spans="1:21" s="85" customFormat="1" x14ac:dyDescent="0.25">
      <c r="A38" s="46" t="s">
        <v>78</v>
      </c>
      <c r="B38" s="46" t="s">
        <v>76</v>
      </c>
      <c r="C38" s="68">
        <v>34</v>
      </c>
      <c r="D38" s="79" t="s">
        <v>222</v>
      </c>
      <c r="E38" s="80">
        <v>69</v>
      </c>
      <c r="F38" s="81">
        <v>193</v>
      </c>
      <c r="G38" s="79">
        <v>290</v>
      </c>
      <c r="H38" s="82">
        <f t="shared" si="7"/>
        <v>1.5025906735751295</v>
      </c>
      <c r="I38" s="79">
        <f t="shared" si="11"/>
        <v>52</v>
      </c>
      <c r="J38" s="79">
        <v>44</v>
      </c>
      <c r="K38" s="79">
        <f t="shared" si="6"/>
        <v>32</v>
      </c>
      <c r="L38" s="79">
        <v>34</v>
      </c>
      <c r="M38" s="79">
        <f t="shared" si="8"/>
        <v>33</v>
      </c>
      <c r="N38" s="79">
        <v>19</v>
      </c>
      <c r="O38" s="79">
        <f t="shared" si="9"/>
        <v>65</v>
      </c>
      <c r="P38" s="83">
        <v>6.813657407407408E-3</v>
      </c>
      <c r="Q38" s="79">
        <f>(IF(OR($D38="m",$D38="M"),IF(($C38&gt;=20)*($C38&lt;=29),LOOKUP(P38,'XX Run Calc XX'!$A$2:$A$140,'XX Run Calc XX'!$C$2:$C$140),IF(($C38&gt;=30)*($C38&lt;=39),LOOKUP(P38,'XX Run Calc XX'!$A$2:$A$140,'XX Run Calc XX'!$D$2:$D$140),IF(($C38&gt;=40)*($C38&lt;=49),LOOKUP(P38,'XX Run Calc XX'!$A$2:$A$140,'XX Run Calc XX'!$E$2:$E$140),IF($C38&gt;=50,LOOKUP(P38,'XX Run Calc XX'!$A$2:$A$140,'XX Run Calc XX'!$F$2:$F$140),"AGE!")))),IF(OR($D38="f",$D38="F"),IF(($C38&gt;=20)*($C38&lt;=29),LOOKUP(P38,'XX Run Calc XX'!$A$2:$A$140,'XX Run Calc XX'!$I$2:$I$140),IF(($C38&gt;=30)*($C38&lt;=39),LOOKUP(P38,'XX Run Calc XX'!$A$2:$A$140,'XX Run Calc XX'!$J$2:$J$140),IF($C38&gt;=40,LOOKUP(P38,'XX Run Calc XX'!$A$2:$A$140,'XX Run Calc XX'!$K$2:$K$140),"AGE!"))),"Gender!")))</f>
        <v>93</v>
      </c>
      <c r="R38" s="83">
        <v>8.5104166666666672E-4</v>
      </c>
      <c r="S38" s="79">
        <f>LOOKUP($R38,'XX Ag Calc XX'!$A$3:$A$122,'XX Ag Calc XX'!$C$3:$C$122)</f>
        <v>46</v>
      </c>
      <c r="T38" s="84">
        <f t="shared" si="10"/>
        <v>321</v>
      </c>
      <c r="U38" s="67"/>
    </row>
    <row r="39" spans="1:21" s="85" customFormat="1" x14ac:dyDescent="0.25">
      <c r="A39" s="46" t="s">
        <v>66</v>
      </c>
      <c r="B39" s="46" t="s">
        <v>64</v>
      </c>
      <c r="C39" s="68">
        <v>35</v>
      </c>
      <c r="D39" s="79" t="s">
        <v>222</v>
      </c>
      <c r="E39" s="80">
        <v>69</v>
      </c>
      <c r="F39" s="81">
        <v>211</v>
      </c>
      <c r="G39" s="79">
        <v>380</v>
      </c>
      <c r="H39" s="82">
        <f t="shared" si="7"/>
        <v>1.8009478672985781</v>
      </c>
      <c r="I39" s="79">
        <f t="shared" si="11"/>
        <v>64</v>
      </c>
      <c r="J39" s="79">
        <v>48</v>
      </c>
      <c r="K39" s="79">
        <f t="shared" si="6"/>
        <v>36</v>
      </c>
      <c r="L39" s="79">
        <v>32</v>
      </c>
      <c r="M39" s="79">
        <f t="shared" si="8"/>
        <v>31</v>
      </c>
      <c r="N39" s="79">
        <v>19</v>
      </c>
      <c r="O39" s="79">
        <f t="shared" si="9"/>
        <v>65</v>
      </c>
      <c r="P39" s="83">
        <v>7.2087962962962965E-3</v>
      </c>
      <c r="Q39" s="79">
        <f>(IF(OR($D39="m",$D39="M"),IF(($C39&gt;=20)*($C39&lt;=29),LOOKUP(P39,'XX Run Calc XX'!$A$2:$A$140,'XX Run Calc XX'!$C$2:$C$140),IF(($C39&gt;=30)*($C39&lt;=39),LOOKUP(P39,'XX Run Calc XX'!$A$2:$A$140,'XX Run Calc XX'!$D$2:$D$140),IF(($C39&gt;=40)*($C39&lt;=49),LOOKUP(P39,'XX Run Calc XX'!$A$2:$A$140,'XX Run Calc XX'!$E$2:$E$140),IF($C39&gt;=50,LOOKUP(P39,'XX Run Calc XX'!$A$2:$A$140,'XX Run Calc XX'!$F$2:$F$140),"AGE!")))),IF(OR($D39="f",$D39="F"),IF(($C39&gt;=20)*($C39&lt;=29),LOOKUP(P39,'XX Run Calc XX'!$A$2:$A$140,'XX Run Calc XX'!$I$2:$I$140),IF(($C39&gt;=30)*($C39&lt;=39),LOOKUP(P39,'XX Run Calc XX'!$A$2:$A$140,'XX Run Calc XX'!$J$2:$J$140),IF($C39&gt;=40,LOOKUP(P39,'XX Run Calc XX'!$A$2:$A$140,'XX Run Calc XX'!$K$2:$K$140),"AGE!"))),"Gender!")))</f>
        <v>89</v>
      </c>
      <c r="R39" s="83">
        <v>9.8125000000000013E-4</v>
      </c>
      <c r="S39" s="79">
        <f>LOOKUP($R39,'XX Ag Calc XX'!$A$3:$A$122,'XX Ag Calc XX'!$C$3:$C$122)</f>
        <v>35</v>
      </c>
      <c r="T39" s="84">
        <f t="shared" si="10"/>
        <v>320</v>
      </c>
      <c r="U39" s="67"/>
    </row>
    <row r="40" spans="1:21" s="85" customFormat="1" x14ac:dyDescent="0.25">
      <c r="A40" s="46" t="s">
        <v>173</v>
      </c>
      <c r="B40" s="46" t="s">
        <v>172</v>
      </c>
      <c r="C40" s="68">
        <v>24</v>
      </c>
      <c r="D40" s="79" t="s">
        <v>222</v>
      </c>
      <c r="E40" s="80">
        <v>69</v>
      </c>
      <c r="F40" s="81">
        <v>177</v>
      </c>
      <c r="G40" s="79">
        <v>260</v>
      </c>
      <c r="H40" s="82">
        <f t="shared" si="7"/>
        <v>1.4689265536723164</v>
      </c>
      <c r="I40" s="79">
        <f t="shared" si="11"/>
        <v>48</v>
      </c>
      <c r="J40" s="79">
        <v>61</v>
      </c>
      <c r="K40" s="79">
        <f t="shared" si="6"/>
        <v>44</v>
      </c>
      <c r="L40" s="79">
        <v>39</v>
      </c>
      <c r="M40" s="79">
        <f t="shared" si="8"/>
        <v>36</v>
      </c>
      <c r="N40" s="79">
        <v>15</v>
      </c>
      <c r="O40" s="79">
        <f t="shared" si="9"/>
        <v>51</v>
      </c>
      <c r="P40" s="83">
        <v>6.8885416666666669E-3</v>
      </c>
      <c r="Q40" s="79">
        <f>(IF(OR($D40="m",$D40="M"),IF(($C40&gt;=20)*($C40&lt;=29),LOOKUP(P40,'XX Run Calc XX'!$A$2:$A$140,'XX Run Calc XX'!$C$2:$C$140),IF(($C40&gt;=30)*($C40&lt;=39),LOOKUP(P40,'XX Run Calc XX'!$A$2:$A$140,'XX Run Calc XX'!$D$2:$D$140),IF(($C40&gt;=40)*($C40&lt;=49),LOOKUP(P40,'XX Run Calc XX'!$A$2:$A$140,'XX Run Calc XX'!$E$2:$E$140),IF($C40&gt;=50,LOOKUP(P40,'XX Run Calc XX'!$A$2:$A$140,'XX Run Calc XX'!$F$2:$F$140),"AGE!")))),IF(OR($D40="f",$D40="F"),IF(($C40&gt;=20)*($C40&lt;=29),LOOKUP(P40,'XX Run Calc XX'!$A$2:$A$140,'XX Run Calc XX'!$I$2:$I$140),IF(($C40&gt;=30)*($C40&lt;=39),LOOKUP(P40,'XX Run Calc XX'!$A$2:$A$140,'XX Run Calc XX'!$J$2:$J$140),IF($C40&gt;=40,LOOKUP(P40,'XX Run Calc XX'!$A$2:$A$140,'XX Run Calc XX'!$K$2:$K$140),"AGE!"))),"Gender!")))</f>
        <v>88</v>
      </c>
      <c r="R40" s="83">
        <v>7.6898148148148149E-4</v>
      </c>
      <c r="S40" s="79">
        <v>53</v>
      </c>
      <c r="T40" s="84">
        <f t="shared" si="10"/>
        <v>320</v>
      </c>
      <c r="U40" s="67"/>
    </row>
    <row r="41" spans="1:21" s="85" customFormat="1" x14ac:dyDescent="0.25">
      <c r="A41" s="46" t="s">
        <v>105</v>
      </c>
      <c r="B41" s="46" t="s">
        <v>103</v>
      </c>
      <c r="C41" s="68">
        <v>27</v>
      </c>
      <c r="D41" s="79" t="s">
        <v>222</v>
      </c>
      <c r="E41" s="80">
        <v>71</v>
      </c>
      <c r="F41" s="81">
        <v>170</v>
      </c>
      <c r="G41" s="79">
        <v>300</v>
      </c>
      <c r="H41" s="82">
        <f t="shared" si="7"/>
        <v>1.7647058823529411</v>
      </c>
      <c r="I41" s="79">
        <f t="shared" si="11"/>
        <v>60</v>
      </c>
      <c r="J41" s="79">
        <v>54</v>
      </c>
      <c r="K41" s="79">
        <f t="shared" si="6"/>
        <v>37</v>
      </c>
      <c r="L41" s="79">
        <v>42</v>
      </c>
      <c r="M41" s="79">
        <f t="shared" si="8"/>
        <v>39</v>
      </c>
      <c r="N41" s="79">
        <v>25</v>
      </c>
      <c r="O41" s="79">
        <f t="shared" si="9"/>
        <v>70</v>
      </c>
      <c r="P41" s="83">
        <v>9.4922453703703714E-3</v>
      </c>
      <c r="Q41" s="79">
        <f>(IF(OR($D41="m",$D41="M"),IF(($C41&gt;=20)*($C41&lt;=29),LOOKUP(P41,'XX Run Calc XX'!$A$2:$A$140,'XX Run Calc XX'!$C$2:$C$140),IF(($C41&gt;=30)*($C41&lt;=39),LOOKUP(P41,'XX Run Calc XX'!$A$2:$A$140,'XX Run Calc XX'!$D$2:$D$140),IF(($C41&gt;=40)*($C41&lt;=49),LOOKUP(P41,'XX Run Calc XX'!$A$2:$A$140,'XX Run Calc XX'!$E$2:$E$140),IF($C41&gt;=50,LOOKUP(P41,'XX Run Calc XX'!$A$2:$A$140,'XX Run Calc XX'!$F$2:$F$140),"AGE!")))),IF(OR($D41="f",$D41="F"),IF(($C41&gt;=20)*($C41&lt;=29),LOOKUP(P41,'XX Run Calc XX'!$A$2:$A$140,'XX Run Calc XX'!$I$2:$I$140),IF(($C41&gt;=30)*($C41&lt;=39),LOOKUP(P41,'XX Run Calc XX'!$A$2:$A$140,'XX Run Calc XX'!$J$2:$J$140),IF($C41&gt;=40,LOOKUP(P41,'XX Run Calc XX'!$A$2:$A$140,'XX Run Calc XX'!$K$2:$K$140),"AGE!"))),"Gender!")))</f>
        <v>65</v>
      </c>
      <c r="R41" s="83">
        <v>8.449074074074075E-4</v>
      </c>
      <c r="S41" s="79">
        <f>LOOKUP($R41,'XX Ag Calc XX'!$A$3:$A$122,'XX Ag Calc XX'!$C$3:$C$122)</f>
        <v>47</v>
      </c>
      <c r="T41" s="84">
        <f t="shared" si="10"/>
        <v>318</v>
      </c>
      <c r="U41" s="67"/>
    </row>
    <row r="42" spans="1:21" s="85" customFormat="1" x14ac:dyDescent="0.25">
      <c r="A42" s="46" t="s">
        <v>123</v>
      </c>
      <c r="B42" s="46" t="s">
        <v>129</v>
      </c>
      <c r="C42" s="68">
        <v>26</v>
      </c>
      <c r="D42" s="79" t="s">
        <v>222</v>
      </c>
      <c r="E42" s="80">
        <v>71</v>
      </c>
      <c r="F42" s="81">
        <v>180</v>
      </c>
      <c r="G42" s="79">
        <v>270</v>
      </c>
      <c r="H42" s="82">
        <f t="shared" si="7"/>
        <v>1.5</v>
      </c>
      <c r="I42" s="79">
        <f t="shared" si="11"/>
        <v>50</v>
      </c>
      <c r="J42" s="79">
        <v>55</v>
      </c>
      <c r="K42" s="79">
        <f t="shared" si="6"/>
        <v>38</v>
      </c>
      <c r="L42" s="79">
        <v>31</v>
      </c>
      <c r="M42" s="79">
        <f t="shared" si="8"/>
        <v>28</v>
      </c>
      <c r="N42" s="79">
        <v>22</v>
      </c>
      <c r="O42" s="79">
        <f t="shared" si="9"/>
        <v>67</v>
      </c>
      <c r="P42" s="83">
        <v>7.466898148148147E-3</v>
      </c>
      <c r="Q42" s="79">
        <f>(IF(OR($D42="m",$D42="M"),IF(($C42&gt;=20)*($C42&lt;=29),LOOKUP(P42,'XX Run Calc XX'!$A$2:$A$140,'XX Run Calc XX'!$C$2:$C$140),IF(($C42&gt;=30)*($C42&lt;=39),LOOKUP(P42,'XX Run Calc XX'!$A$2:$A$140,'XX Run Calc XX'!$D$2:$D$140),IF(($C42&gt;=40)*($C42&lt;=49),LOOKUP(P42,'XX Run Calc XX'!$A$2:$A$140,'XX Run Calc XX'!$E$2:$E$140),IF($C42&gt;=50,LOOKUP(P42,'XX Run Calc XX'!$A$2:$A$140,'XX Run Calc XX'!$F$2:$F$140),"AGE!")))),IF(OR($D42="f",$D42="F"),IF(($C42&gt;=20)*($C42&lt;=29),LOOKUP(P42,'XX Run Calc XX'!$A$2:$A$140,'XX Run Calc XX'!$I$2:$I$140),IF(($C42&gt;=30)*($C42&lt;=39),LOOKUP(P42,'XX Run Calc XX'!$A$2:$A$140,'XX Run Calc XX'!$J$2:$J$140),IF($C42&gt;=40,LOOKUP(P42,'XX Run Calc XX'!$A$2:$A$140,'XX Run Calc XX'!$K$2:$K$140),"AGE!"))),"Gender!")))</f>
        <v>83</v>
      </c>
      <c r="R42" s="83">
        <v>8.1053240740740738E-4</v>
      </c>
      <c r="S42" s="79">
        <v>50</v>
      </c>
      <c r="T42" s="84">
        <f t="shared" si="10"/>
        <v>316</v>
      </c>
      <c r="U42" s="67"/>
    </row>
    <row r="43" spans="1:21" s="85" customFormat="1" x14ac:dyDescent="0.25">
      <c r="A43" s="46" t="s">
        <v>152</v>
      </c>
      <c r="B43" s="46" t="s">
        <v>151</v>
      </c>
      <c r="C43" s="68">
        <v>46</v>
      </c>
      <c r="D43" s="79" t="s">
        <v>222</v>
      </c>
      <c r="E43" s="80">
        <v>67</v>
      </c>
      <c r="F43" s="81">
        <v>200</v>
      </c>
      <c r="G43" s="79">
        <v>325</v>
      </c>
      <c r="H43" s="82">
        <f t="shared" si="7"/>
        <v>1.625</v>
      </c>
      <c r="I43" s="79">
        <f t="shared" si="11"/>
        <v>61</v>
      </c>
      <c r="J43" s="79">
        <v>46</v>
      </c>
      <c r="K43" s="79">
        <f t="shared" si="6"/>
        <v>39</v>
      </c>
      <c r="L43" s="79">
        <v>39</v>
      </c>
      <c r="M43" s="79">
        <f t="shared" si="8"/>
        <v>38</v>
      </c>
      <c r="N43" s="79">
        <v>27</v>
      </c>
      <c r="O43" s="79">
        <f t="shared" si="9"/>
        <v>75</v>
      </c>
      <c r="P43" s="83">
        <v>9.316550925925926E-3</v>
      </c>
      <c r="Q43" s="79">
        <f>(IF(OR($D43="m",$D43="M"),IF(($C43&gt;=20)*($C43&lt;=29),LOOKUP(P43,'XX Run Calc XX'!$A$2:$A$140,'XX Run Calc XX'!$C$2:$C$140),IF(($C43&gt;=30)*($C43&lt;=39),LOOKUP(P43,'XX Run Calc XX'!$A$2:$A$140,'XX Run Calc XX'!$D$2:$D$140),IF(($C43&gt;=40)*($C43&lt;=49),LOOKUP(P43,'XX Run Calc XX'!$A$2:$A$140,'XX Run Calc XX'!$E$2:$E$140),IF($C43&gt;=50,LOOKUP(P43,'XX Run Calc XX'!$A$2:$A$140,'XX Run Calc XX'!$F$2:$F$140),"AGE!")))),IF(OR($D43="f",$D43="F"),IF(($C43&gt;=20)*($C43&lt;=29),LOOKUP(P43,'XX Run Calc XX'!$A$2:$A$140,'XX Run Calc XX'!$I$2:$I$140),IF(($C43&gt;=30)*($C43&lt;=39),LOOKUP(P43,'XX Run Calc XX'!$A$2:$A$140,'XX Run Calc XX'!$J$2:$J$140),IF($C43&gt;=40,LOOKUP(P43,'XX Run Calc XX'!$A$2:$A$140,'XX Run Calc XX'!$K$2:$K$140),"AGE!"))),"Gender!")))</f>
        <v>74</v>
      </c>
      <c r="R43" s="83">
        <v>1.0648148148148147E-3</v>
      </c>
      <c r="S43" s="79">
        <f>LOOKUP($R43,'XX Ag Calc XX'!$A$3:$A$122,'XX Ag Calc XX'!$C$3:$C$122)</f>
        <v>28</v>
      </c>
      <c r="T43" s="84">
        <f t="shared" si="10"/>
        <v>315</v>
      </c>
      <c r="U43" s="67"/>
    </row>
    <row r="44" spans="1:21" s="85" customFormat="1" x14ac:dyDescent="0.25">
      <c r="A44" s="46" t="s">
        <v>213</v>
      </c>
      <c r="B44" s="46" t="s">
        <v>211</v>
      </c>
      <c r="C44" s="68">
        <v>29</v>
      </c>
      <c r="D44" s="86" t="s">
        <v>222</v>
      </c>
      <c r="E44" s="80">
        <v>66</v>
      </c>
      <c r="F44" s="81">
        <v>169</v>
      </c>
      <c r="G44" s="79">
        <v>265</v>
      </c>
      <c r="H44" s="82">
        <f t="shared" si="7"/>
        <v>1.5680473372781065</v>
      </c>
      <c r="I44" s="79">
        <f t="shared" si="11"/>
        <v>52</v>
      </c>
      <c r="J44" s="79">
        <v>47</v>
      </c>
      <c r="K44" s="79">
        <f t="shared" si="6"/>
        <v>30</v>
      </c>
      <c r="L44" s="79">
        <v>26</v>
      </c>
      <c r="M44" s="79">
        <f t="shared" si="8"/>
        <v>23</v>
      </c>
      <c r="N44" s="79">
        <v>28</v>
      </c>
      <c r="O44" s="79">
        <f t="shared" si="9"/>
        <v>73</v>
      </c>
      <c r="P44" s="87">
        <v>6.6134259259259262E-3</v>
      </c>
      <c r="Q44" s="79">
        <f>(IF(OR($D44="m",$D44="M"),IF(($C44&gt;=20)*($C44&lt;=29),LOOKUP(P44,'XX Run Calc XX'!$A$2:$A$140,'XX Run Calc XX'!$C$2:$C$140),IF(($C44&gt;=30)*($C44&lt;=39),LOOKUP(P44,'XX Run Calc XX'!$A$2:$A$140,'XX Run Calc XX'!$D$2:$D$140),IF(($C44&gt;=40)*($C44&lt;=49),LOOKUP(P44,'XX Run Calc XX'!$A$2:$A$140,'XX Run Calc XX'!$E$2:$E$140),IF($C44&gt;=50,LOOKUP(P44,'XX Run Calc XX'!$A$2:$A$140,'XX Run Calc XX'!$F$2:$F$140),"AGE!")))),IF(OR($D44="f",$D44="F"),IF(($C44&gt;=20)*($C44&lt;=29),LOOKUP(P44,'XX Run Calc XX'!$A$2:$A$140,'XX Run Calc XX'!$I$2:$I$140),IF(($C44&gt;=30)*($C44&lt;=39),LOOKUP(P44,'XX Run Calc XX'!$A$2:$A$140,'XX Run Calc XX'!$J$2:$J$140),IF($C44&gt;=40,LOOKUP(P44,'XX Run Calc XX'!$A$2:$A$140,'XX Run Calc XX'!$K$2:$K$140),"AGE!"))),"Gender!")))</f>
        <v>90</v>
      </c>
      <c r="R44" s="83">
        <v>8.4097222222222223E-4</v>
      </c>
      <c r="S44" s="79">
        <f>LOOKUP($R44,'XX Ag Calc XX'!$A$3:$A$122,'XX Ag Calc XX'!$C$3:$C$122)</f>
        <v>47</v>
      </c>
      <c r="T44" s="84">
        <f t="shared" si="10"/>
        <v>315</v>
      </c>
      <c r="U44" s="67"/>
    </row>
    <row r="45" spans="1:21" s="85" customFormat="1" x14ac:dyDescent="0.25">
      <c r="A45" s="46" t="s">
        <v>75</v>
      </c>
      <c r="B45" s="46" t="s">
        <v>76</v>
      </c>
      <c r="C45" s="68">
        <v>27</v>
      </c>
      <c r="D45" s="79" t="s">
        <v>222</v>
      </c>
      <c r="E45" s="80">
        <v>69</v>
      </c>
      <c r="F45" s="81">
        <v>160</v>
      </c>
      <c r="G45" s="79">
        <v>250</v>
      </c>
      <c r="H45" s="82">
        <f t="shared" si="7"/>
        <v>1.5625</v>
      </c>
      <c r="I45" s="79">
        <f t="shared" si="11"/>
        <v>52</v>
      </c>
      <c r="J45" s="79">
        <v>56</v>
      </c>
      <c r="K45" s="79">
        <f t="shared" si="6"/>
        <v>39</v>
      </c>
      <c r="L45" s="79">
        <v>33</v>
      </c>
      <c r="M45" s="79">
        <f t="shared" si="8"/>
        <v>30</v>
      </c>
      <c r="N45" s="79">
        <v>26</v>
      </c>
      <c r="O45" s="79">
        <f t="shared" si="9"/>
        <v>71</v>
      </c>
      <c r="P45" s="83">
        <v>6.5229166666666673E-3</v>
      </c>
      <c r="Q45" s="79">
        <f>(IF(OR($D45="m",$D45="M"),IF(($C45&gt;=20)*($C45&lt;=29),LOOKUP(P45,'XX Run Calc XX'!$A$2:$A$140,'XX Run Calc XX'!$C$2:$C$140),IF(($C45&gt;=30)*($C45&lt;=39),LOOKUP(P45,'XX Run Calc XX'!$A$2:$A$140,'XX Run Calc XX'!$D$2:$D$140),IF(($C45&gt;=40)*($C45&lt;=49),LOOKUP(P45,'XX Run Calc XX'!$A$2:$A$140,'XX Run Calc XX'!$E$2:$E$140),IF($C45&gt;=50,LOOKUP(P45,'XX Run Calc XX'!$A$2:$A$140,'XX Run Calc XX'!$F$2:$F$140),"AGE!")))),IF(OR($D45="f",$D45="F"),IF(($C45&gt;=20)*($C45&lt;=29),LOOKUP(P45,'XX Run Calc XX'!$A$2:$A$140,'XX Run Calc XX'!$I$2:$I$140),IF(($C45&gt;=30)*($C45&lt;=39),LOOKUP(P45,'XX Run Calc XX'!$A$2:$A$140,'XX Run Calc XX'!$J$2:$J$140),IF($C45&gt;=40,LOOKUP(P45,'XX Run Calc XX'!$A$2:$A$140,'XX Run Calc XX'!$K$2:$K$140),"AGE!"))),"Gender!")))</f>
        <v>91</v>
      </c>
      <c r="R45" s="83">
        <v>9.4074074074074069E-4</v>
      </c>
      <c r="S45" s="79">
        <v>32</v>
      </c>
      <c r="T45" s="84">
        <f t="shared" si="10"/>
        <v>315</v>
      </c>
      <c r="U45" s="67"/>
    </row>
    <row r="46" spans="1:21" s="85" customFormat="1" x14ac:dyDescent="0.25">
      <c r="A46" s="46" t="s">
        <v>93</v>
      </c>
      <c r="B46" s="46" t="s">
        <v>89</v>
      </c>
      <c r="C46" s="68">
        <v>30</v>
      </c>
      <c r="D46" s="79" t="s">
        <v>222</v>
      </c>
      <c r="E46" s="80">
        <v>66</v>
      </c>
      <c r="F46" s="81">
        <v>152</v>
      </c>
      <c r="G46" s="79">
        <v>260</v>
      </c>
      <c r="H46" s="82">
        <f t="shared" si="7"/>
        <v>1.7105263157894737</v>
      </c>
      <c r="I46" s="79">
        <f t="shared" si="11"/>
        <v>60</v>
      </c>
      <c r="J46" s="79">
        <v>44</v>
      </c>
      <c r="K46" s="79">
        <f t="shared" si="6"/>
        <v>32</v>
      </c>
      <c r="L46" s="79">
        <v>36</v>
      </c>
      <c r="M46" s="79">
        <f t="shared" si="8"/>
        <v>35</v>
      </c>
      <c r="N46" s="79">
        <v>20</v>
      </c>
      <c r="O46" s="79">
        <f t="shared" si="9"/>
        <v>66</v>
      </c>
      <c r="P46" s="83">
        <v>7.1725694444444441E-3</v>
      </c>
      <c r="Q46" s="79">
        <f>(IF(OR($D46="m",$D46="M"),IF(($C46&gt;=20)*($C46&lt;=29),LOOKUP(P46,'XX Run Calc XX'!$A$2:$A$140,'XX Run Calc XX'!$C$2:$C$140),IF(($C46&gt;=30)*($C46&lt;=39),LOOKUP(P46,'XX Run Calc XX'!$A$2:$A$140,'XX Run Calc XX'!$D$2:$D$140),IF(($C46&gt;=40)*($C46&lt;=49),LOOKUP(P46,'XX Run Calc XX'!$A$2:$A$140,'XX Run Calc XX'!$E$2:$E$140),IF($C46&gt;=50,LOOKUP(P46,'XX Run Calc XX'!$A$2:$A$140,'XX Run Calc XX'!$F$2:$F$140),"AGE!")))),IF(OR($D46="f",$D46="F"),IF(($C46&gt;=20)*($C46&lt;=29),LOOKUP(P46,'XX Run Calc XX'!$A$2:$A$140,'XX Run Calc XX'!$I$2:$I$140),IF(($C46&gt;=30)*($C46&lt;=39),LOOKUP(P46,'XX Run Calc XX'!$A$2:$A$140,'XX Run Calc XX'!$J$2:$J$140),IF($C46&gt;=40,LOOKUP(P46,'XX Run Calc XX'!$A$2:$A$140,'XX Run Calc XX'!$K$2:$K$140),"AGE!"))),"Gender!")))</f>
        <v>90</v>
      </c>
      <c r="R46" s="83">
        <v>1.0319444444444445E-3</v>
      </c>
      <c r="S46" s="79">
        <v>31</v>
      </c>
      <c r="T46" s="84">
        <f t="shared" si="10"/>
        <v>314</v>
      </c>
      <c r="U46" s="67"/>
    </row>
    <row r="47" spans="1:21" s="85" customFormat="1" x14ac:dyDescent="0.25">
      <c r="A47" s="46" t="s">
        <v>197</v>
      </c>
      <c r="B47" s="46" t="s">
        <v>195</v>
      </c>
      <c r="C47" s="68">
        <v>32</v>
      </c>
      <c r="D47" s="79" t="s">
        <v>222</v>
      </c>
      <c r="E47" s="80">
        <v>66</v>
      </c>
      <c r="F47" s="81">
        <v>181</v>
      </c>
      <c r="G47" s="79">
        <v>265</v>
      </c>
      <c r="H47" s="82">
        <f t="shared" si="7"/>
        <v>1.4640883977900552</v>
      </c>
      <c r="I47" s="79">
        <f t="shared" si="11"/>
        <v>50</v>
      </c>
      <c r="J47" s="79">
        <v>50</v>
      </c>
      <c r="K47" s="79">
        <f t="shared" si="6"/>
        <v>38</v>
      </c>
      <c r="L47" s="79">
        <v>39</v>
      </c>
      <c r="M47" s="79">
        <f t="shared" si="8"/>
        <v>38</v>
      </c>
      <c r="N47" s="79">
        <v>19</v>
      </c>
      <c r="O47" s="79">
        <f t="shared" si="9"/>
        <v>65</v>
      </c>
      <c r="P47" s="83">
        <v>8.5276620370370367E-3</v>
      </c>
      <c r="Q47" s="79">
        <f>(IF(OR($D47="m",$D47="M"),IF(($C47&gt;=20)*($C47&lt;=29),LOOKUP(P47,'XX Run Calc XX'!$A$2:$A$140,'XX Run Calc XX'!$C$2:$C$140),IF(($C47&gt;=30)*($C47&lt;=39),LOOKUP(P47,'XX Run Calc XX'!$A$2:$A$140,'XX Run Calc XX'!$D$2:$D$140),IF(($C47&gt;=40)*($C47&lt;=49),LOOKUP(P47,'XX Run Calc XX'!$A$2:$A$140,'XX Run Calc XX'!$E$2:$E$140),IF($C47&gt;=50,LOOKUP(P47,'XX Run Calc XX'!$A$2:$A$140,'XX Run Calc XX'!$F$2:$F$140),"AGE!")))),IF(OR($D47="f",$D47="F"),IF(($C47&gt;=20)*($C47&lt;=29),LOOKUP(P47,'XX Run Calc XX'!$A$2:$A$140,'XX Run Calc XX'!$I$2:$I$140),IF(($C47&gt;=30)*($C47&lt;=39),LOOKUP(P47,'XX Run Calc XX'!$A$2:$A$140,'XX Run Calc XX'!$J$2:$J$140),IF($C47&gt;=40,LOOKUP(P47,'XX Run Calc XX'!$A$2:$A$140,'XX Run Calc XX'!$K$2:$K$140),"AGE!"))),"Gender!")))</f>
        <v>78</v>
      </c>
      <c r="R47" s="83">
        <v>8.9236111111111124E-4</v>
      </c>
      <c r="S47" s="79">
        <v>43</v>
      </c>
      <c r="T47" s="84">
        <f t="shared" si="10"/>
        <v>312</v>
      </c>
      <c r="U47" s="67"/>
    </row>
    <row r="48" spans="1:21" s="85" customFormat="1" x14ac:dyDescent="0.25">
      <c r="A48" s="46" t="s">
        <v>194</v>
      </c>
      <c r="B48" s="46" t="s">
        <v>195</v>
      </c>
      <c r="C48" s="68">
        <v>30</v>
      </c>
      <c r="D48" s="79" t="s">
        <v>222</v>
      </c>
      <c r="E48" s="80">
        <v>69</v>
      </c>
      <c r="F48" s="81">
        <v>196</v>
      </c>
      <c r="G48" s="79">
        <v>285</v>
      </c>
      <c r="H48" s="82">
        <f t="shared" si="7"/>
        <v>1.4540816326530612</v>
      </c>
      <c r="I48" s="79">
        <f t="shared" si="11"/>
        <v>50</v>
      </c>
      <c r="J48" s="79">
        <v>56</v>
      </c>
      <c r="K48" s="79">
        <f t="shared" si="6"/>
        <v>44</v>
      </c>
      <c r="L48" s="79">
        <v>31</v>
      </c>
      <c r="M48" s="79">
        <f t="shared" si="8"/>
        <v>30</v>
      </c>
      <c r="N48" s="79">
        <v>17</v>
      </c>
      <c r="O48" s="79">
        <f t="shared" si="9"/>
        <v>60</v>
      </c>
      <c r="P48" s="83">
        <v>7.2454861111111114E-3</v>
      </c>
      <c r="Q48" s="79">
        <f>(IF(OR($D48="m",$D48="M"),IF(($C48&gt;=20)*($C48&lt;=29),LOOKUP(P48,'XX Run Calc XX'!$A$2:$A$140,'XX Run Calc XX'!$C$2:$C$140),IF(($C48&gt;=30)*($C48&lt;=39),LOOKUP(P48,'XX Run Calc XX'!$A$2:$A$140,'XX Run Calc XX'!$D$2:$D$140),IF(($C48&gt;=40)*($C48&lt;=49),LOOKUP(P48,'XX Run Calc XX'!$A$2:$A$140,'XX Run Calc XX'!$E$2:$E$140),IF($C48&gt;=50,LOOKUP(P48,'XX Run Calc XX'!$A$2:$A$140,'XX Run Calc XX'!$F$2:$F$140),"AGE!")))),IF(OR($D48="f",$D48="F"),IF(($C48&gt;=20)*($C48&lt;=29),LOOKUP(P48,'XX Run Calc XX'!$A$2:$A$140,'XX Run Calc XX'!$I$2:$I$140),IF(($C48&gt;=30)*($C48&lt;=39),LOOKUP(P48,'XX Run Calc XX'!$A$2:$A$140,'XX Run Calc XX'!$J$2:$J$140),IF($C48&gt;=40,LOOKUP(P48,'XX Run Calc XX'!$A$2:$A$140,'XX Run Calc XX'!$K$2:$K$140),"AGE!"))),"Gender!")))</f>
        <v>89</v>
      </c>
      <c r="R48" s="83">
        <v>9.3287037037037036E-4</v>
      </c>
      <c r="S48" s="79">
        <f>LOOKUP($R48,'XX Ag Calc XX'!$A$3:$A$122,'XX Ag Calc XX'!$C$3:$C$122)</f>
        <v>39</v>
      </c>
      <c r="T48" s="84">
        <f t="shared" si="10"/>
        <v>312</v>
      </c>
      <c r="U48" s="67"/>
    </row>
    <row r="49" spans="1:24" s="85" customFormat="1" x14ac:dyDescent="0.25">
      <c r="A49" s="46" t="s">
        <v>149</v>
      </c>
      <c r="B49" s="46" t="s">
        <v>148</v>
      </c>
      <c r="C49" s="68">
        <v>31</v>
      </c>
      <c r="D49" s="79" t="s">
        <v>222</v>
      </c>
      <c r="E49" s="80">
        <v>72</v>
      </c>
      <c r="F49" s="81">
        <v>188</v>
      </c>
      <c r="G49" s="79">
        <v>235</v>
      </c>
      <c r="H49" s="82">
        <f t="shared" si="7"/>
        <v>1.25</v>
      </c>
      <c r="I49" s="79">
        <f t="shared" si="11"/>
        <v>42</v>
      </c>
      <c r="J49" s="79">
        <v>44</v>
      </c>
      <c r="K49" s="79">
        <f t="shared" si="6"/>
        <v>32</v>
      </c>
      <c r="L49" s="79">
        <v>44</v>
      </c>
      <c r="M49" s="79">
        <f t="shared" si="8"/>
        <v>43</v>
      </c>
      <c r="N49" s="79">
        <v>19</v>
      </c>
      <c r="O49" s="79">
        <f t="shared" si="9"/>
        <v>65</v>
      </c>
      <c r="P49" s="83">
        <v>8.3609953703703711E-3</v>
      </c>
      <c r="Q49" s="79">
        <f>(IF(OR($D49="m",$D49="M"),IF(($C49&gt;=20)*($C49&lt;=29),LOOKUP(P49,'XX Run Calc XX'!$A$2:$A$140,'XX Run Calc XX'!$C$2:$C$140),IF(($C49&gt;=30)*($C49&lt;=39),LOOKUP(P49,'XX Run Calc XX'!$A$2:$A$140,'XX Run Calc XX'!$D$2:$D$140),IF(($C49&gt;=40)*($C49&lt;=49),LOOKUP(P49,'XX Run Calc XX'!$A$2:$A$140,'XX Run Calc XX'!$E$2:$E$140),IF($C49&gt;=50,LOOKUP(P49,'XX Run Calc XX'!$A$2:$A$140,'XX Run Calc XX'!$F$2:$F$140),"AGE!")))),IF(OR($D49="f",$D49="F"),IF(($C49&gt;=20)*($C49&lt;=29),LOOKUP(P49,'XX Run Calc XX'!$A$2:$A$140,'XX Run Calc XX'!$I$2:$I$140),IF(($C49&gt;=30)*($C49&lt;=39),LOOKUP(P49,'XX Run Calc XX'!$A$2:$A$140,'XX Run Calc XX'!$J$2:$J$140),IF($C49&gt;=40,LOOKUP(P49,'XX Run Calc XX'!$A$2:$A$140,'XX Run Calc XX'!$K$2:$K$140),"AGE!"))),"Gender!")))</f>
        <v>79</v>
      </c>
      <c r="R49" s="83">
        <v>8.4814814814814822E-4</v>
      </c>
      <c r="S49" s="79">
        <v>47</v>
      </c>
      <c r="T49" s="84">
        <f t="shared" si="10"/>
        <v>308</v>
      </c>
      <c r="U49" s="67"/>
      <c r="W49" s="83"/>
      <c r="X49" s="79" t="e">
        <f>(IF(OR($D49="m",$D49="M"),IF(($C49&gt;=20)*($C49&lt;=29),LOOKUP(W49,'[1]XX Run Calc XX'!$A$2:$A$140,'[1]XX Run Calc XX'!$C$2:$C$140),IF(($C49&gt;=30)*($C49&lt;=39),LOOKUP(W49,'[1]XX Run Calc XX'!$A$2:$A$140,'[1]XX Run Calc XX'!$D$2:$D$140),IF(($C49&gt;=40)*($C49&lt;=49),LOOKUP(W49,'[1]XX Run Calc XX'!$A$2:$A$140,'[1]XX Run Calc XX'!$E$2:$E$140),IF($C49&gt;=50,LOOKUP(W49,'[1]XX Run Calc XX'!$A$2:$A$140,'[1]XX Run Calc XX'!$F$2:$F$140),"AGE!")))),IF(OR($D49="f",$D49="F"),IF(($C49&gt;=20)*($C49&lt;=29),LOOKUP(W49,'[1]XX Run Calc XX'!$A$2:$A$140,'[1]XX Run Calc XX'!$I$2:$I$140),IF(($C49&gt;=30)*($C49&lt;=39),LOOKUP(W49,'[1]XX Run Calc XX'!$A$2:$A$140,'[1]XX Run Calc XX'!$J$2:$J$140),IF($C49&gt;=40,LOOKUP(W49,'[1]XX Run Calc XX'!$A$2:$A$140,'[1]XX Run Calc XX'!$K$2:$K$140),"AGE!"))),"Gender!")))</f>
        <v>#N/A</v>
      </c>
    </row>
    <row r="50" spans="1:24" s="85" customFormat="1" x14ac:dyDescent="0.25">
      <c r="A50" s="46" t="s">
        <v>154</v>
      </c>
      <c r="B50" s="46" t="s">
        <v>151</v>
      </c>
      <c r="C50" s="68">
        <v>40</v>
      </c>
      <c r="D50" s="79" t="s">
        <v>222</v>
      </c>
      <c r="E50" s="80">
        <v>76</v>
      </c>
      <c r="F50" s="81">
        <v>226</v>
      </c>
      <c r="G50" s="79">
        <v>295</v>
      </c>
      <c r="H50" s="82">
        <f t="shared" si="7"/>
        <v>1.3053097345132743</v>
      </c>
      <c r="I50" s="79">
        <f t="shared" si="11"/>
        <v>48</v>
      </c>
      <c r="J50" s="79">
        <v>47</v>
      </c>
      <c r="K50" s="79">
        <f t="shared" si="6"/>
        <v>40</v>
      </c>
      <c r="L50" s="79">
        <v>40</v>
      </c>
      <c r="M50" s="79">
        <f t="shared" si="8"/>
        <v>39</v>
      </c>
      <c r="N50" s="79">
        <v>17</v>
      </c>
      <c r="O50" s="79">
        <f t="shared" si="9"/>
        <v>65</v>
      </c>
      <c r="P50" s="83">
        <v>7.6549768518518512E-3</v>
      </c>
      <c r="Q50" s="79">
        <f>(IF(OR($D50="m",$D50="M"),IF(($C50&gt;=20)*($C50&lt;=29),LOOKUP(P50,'XX Run Calc XX'!$A$2:$A$140,'XX Run Calc XX'!$C$2:$C$140),IF(($C50&gt;=30)*($C50&lt;=39),LOOKUP(P50,'XX Run Calc XX'!$A$2:$A$140,'XX Run Calc XX'!$D$2:$D$140),IF(($C50&gt;=40)*($C50&lt;=49),LOOKUP(P50,'XX Run Calc XX'!$A$2:$A$140,'XX Run Calc XX'!$E$2:$E$140),IF($C50&gt;=50,LOOKUP(P50,'XX Run Calc XX'!$A$2:$A$140,'XX Run Calc XX'!$F$2:$F$140),"AGE!")))),IF(OR($D50="f",$D50="F"),IF(($C50&gt;=20)*($C50&lt;=29),LOOKUP(P50,'XX Run Calc XX'!$A$2:$A$140,'XX Run Calc XX'!$I$2:$I$140),IF(($C50&gt;=30)*($C50&lt;=39),LOOKUP(P50,'XX Run Calc XX'!$A$2:$A$140,'XX Run Calc XX'!$J$2:$J$140),IF($C50&gt;=40,LOOKUP(P50,'XX Run Calc XX'!$A$2:$A$140,'XX Run Calc XX'!$K$2:$K$140),"AGE!"))),"Gender!")))</f>
        <v>88</v>
      </c>
      <c r="R50" s="83">
        <v>1.059375E-3</v>
      </c>
      <c r="S50" s="79">
        <f>LOOKUP($R50,'XX Ag Calc XX'!$A$3:$A$122,'XX Ag Calc XX'!$C$3:$C$122)</f>
        <v>28</v>
      </c>
      <c r="T50" s="84">
        <f t="shared" si="10"/>
        <v>308</v>
      </c>
      <c r="U50" s="67"/>
      <c r="W50" s="83"/>
      <c r="X50" s="79" t="e">
        <f>(IF(OR($D50="m",$D50="M"),IF(($C50&gt;=20)*($C50&lt;=29),LOOKUP(W50,'[1]XX Run Calc XX'!$A$2:$A$140,'[1]XX Run Calc XX'!$C$2:$C$140),IF(($C50&gt;=30)*($C50&lt;=39),LOOKUP(W50,'[1]XX Run Calc XX'!$A$2:$A$140,'[1]XX Run Calc XX'!$D$2:$D$140),IF(($C50&gt;=40)*($C50&lt;=49),LOOKUP(W50,'[1]XX Run Calc XX'!$A$2:$A$140,'[1]XX Run Calc XX'!$E$2:$E$140),IF($C50&gt;=50,LOOKUP(W50,'[1]XX Run Calc XX'!$A$2:$A$140,'[1]XX Run Calc XX'!$F$2:$F$140),"AGE!")))),IF(OR($D50="f",$D50="F"),IF(($C50&gt;=20)*($C50&lt;=29),LOOKUP(W50,'[1]XX Run Calc XX'!$A$2:$A$140,'[1]XX Run Calc XX'!$I$2:$I$140),IF(($C50&gt;=30)*($C50&lt;=39),LOOKUP(W50,'[1]XX Run Calc XX'!$A$2:$A$140,'[1]XX Run Calc XX'!$J$2:$J$140),IF($C50&gt;=40,LOOKUP(W50,'[1]XX Run Calc XX'!$A$2:$A$140,'[1]XX Run Calc XX'!$K$2:$K$140),"AGE!"))),"Gender!")))</f>
        <v>#N/A</v>
      </c>
    </row>
    <row r="51" spans="1:24" s="85" customFormat="1" x14ac:dyDescent="0.25">
      <c r="A51" s="46" t="s">
        <v>155</v>
      </c>
      <c r="B51" s="46" t="s">
        <v>151</v>
      </c>
      <c r="C51" s="68">
        <v>38</v>
      </c>
      <c r="D51" s="79" t="s">
        <v>222</v>
      </c>
      <c r="E51" s="80">
        <v>70</v>
      </c>
      <c r="F51" s="81">
        <v>192</v>
      </c>
      <c r="G51" s="79">
        <v>205</v>
      </c>
      <c r="H51" s="82">
        <f t="shared" si="7"/>
        <v>1.0677083333333333</v>
      </c>
      <c r="I51" s="79">
        <f t="shared" si="11"/>
        <v>34</v>
      </c>
      <c r="J51" s="79">
        <v>56</v>
      </c>
      <c r="K51" s="79">
        <f t="shared" si="6"/>
        <v>44</v>
      </c>
      <c r="L51" s="79">
        <v>38</v>
      </c>
      <c r="M51" s="79">
        <f t="shared" si="8"/>
        <v>37</v>
      </c>
      <c r="N51" s="79">
        <v>16</v>
      </c>
      <c r="O51" s="79">
        <f t="shared" si="9"/>
        <v>57</v>
      </c>
      <c r="P51" s="83">
        <v>7.1275462962962976E-3</v>
      </c>
      <c r="Q51" s="79">
        <f>(IF(OR($D51="m",$D51="M"),IF(($C51&gt;=20)*($C51&lt;=29),LOOKUP(P51,'XX Run Calc XX'!$A$2:$A$140,'XX Run Calc XX'!$C$2:$C$140),IF(($C51&gt;=30)*($C51&lt;=39),LOOKUP(P51,'XX Run Calc XX'!$A$2:$A$140,'XX Run Calc XX'!$D$2:$D$140),IF(($C51&gt;=40)*($C51&lt;=49),LOOKUP(P51,'XX Run Calc XX'!$A$2:$A$140,'XX Run Calc XX'!$E$2:$E$140),IF($C51&gt;=50,LOOKUP(P51,'XX Run Calc XX'!$A$2:$A$140,'XX Run Calc XX'!$F$2:$F$140),"AGE!")))),IF(OR($D51="f",$D51="F"),IF(($C51&gt;=20)*($C51&lt;=29),LOOKUP(P51,'XX Run Calc XX'!$A$2:$A$140,'XX Run Calc XX'!$I$2:$I$140),IF(($C51&gt;=30)*($C51&lt;=39),LOOKUP(P51,'XX Run Calc XX'!$A$2:$A$140,'XX Run Calc XX'!$J$2:$J$140),IF($C51&gt;=40,LOOKUP(P51,'XX Run Calc XX'!$A$2:$A$140,'XX Run Calc XX'!$K$2:$K$140),"AGE!"))),"Gender!")))</f>
        <v>90</v>
      </c>
      <c r="R51" s="83">
        <v>8.59375E-4</v>
      </c>
      <c r="S51" s="79">
        <v>46</v>
      </c>
      <c r="T51" s="84">
        <f t="shared" si="10"/>
        <v>308</v>
      </c>
      <c r="U51" s="67"/>
      <c r="W51" s="83"/>
      <c r="X51" s="79" t="e">
        <f>(IF(OR($D51="m",$D51="M"),IF(($C51&gt;=20)*($C51&lt;=29),LOOKUP(W51,'[1]XX Run Calc XX'!$A$2:$A$140,'[1]XX Run Calc XX'!$C$2:$C$140),IF(($C51&gt;=30)*($C51&lt;=39),LOOKUP(W51,'[1]XX Run Calc XX'!$A$2:$A$140,'[1]XX Run Calc XX'!$D$2:$D$140),IF(($C51&gt;=40)*($C51&lt;=49),LOOKUP(W51,'[1]XX Run Calc XX'!$A$2:$A$140,'[1]XX Run Calc XX'!$E$2:$E$140),IF($C51&gt;=50,LOOKUP(W51,'[1]XX Run Calc XX'!$A$2:$A$140,'[1]XX Run Calc XX'!$F$2:$F$140),"AGE!")))),IF(OR($D51="f",$D51="F"),IF(($C51&gt;=20)*($C51&lt;=29),LOOKUP(W51,'[1]XX Run Calc XX'!$A$2:$A$140,'[1]XX Run Calc XX'!$I$2:$I$140),IF(($C51&gt;=30)*($C51&lt;=39),LOOKUP(W51,'[1]XX Run Calc XX'!$A$2:$A$140,'[1]XX Run Calc XX'!$J$2:$J$140),IF($C51&gt;=40,LOOKUP(W51,'[1]XX Run Calc XX'!$A$2:$A$140,'[1]XX Run Calc XX'!$K$2:$K$140),"AGE!"))),"Gender!")))</f>
        <v>#N/A</v>
      </c>
    </row>
    <row r="52" spans="1:24" s="85" customFormat="1" x14ac:dyDescent="0.25">
      <c r="A52" s="46" t="s">
        <v>77</v>
      </c>
      <c r="B52" s="46" t="s">
        <v>103</v>
      </c>
      <c r="C52" s="68">
        <v>26</v>
      </c>
      <c r="D52" s="79" t="s">
        <v>222</v>
      </c>
      <c r="E52" s="80">
        <v>71</v>
      </c>
      <c r="F52" s="81">
        <v>184</v>
      </c>
      <c r="G52" s="79">
        <v>265</v>
      </c>
      <c r="H52" s="82">
        <f t="shared" si="7"/>
        <v>1.4402173913043479</v>
      </c>
      <c r="I52" s="79">
        <f t="shared" si="11"/>
        <v>47</v>
      </c>
      <c r="J52" s="79">
        <v>46</v>
      </c>
      <c r="K52" s="79">
        <f t="shared" si="6"/>
        <v>29</v>
      </c>
      <c r="L52" s="79">
        <v>39</v>
      </c>
      <c r="M52" s="79">
        <f t="shared" si="8"/>
        <v>36</v>
      </c>
      <c r="N52" s="79">
        <v>26</v>
      </c>
      <c r="O52" s="79">
        <f t="shared" si="9"/>
        <v>71</v>
      </c>
      <c r="P52" s="83">
        <v>7.4355324074074072E-3</v>
      </c>
      <c r="Q52" s="79">
        <f>(IF(OR($D52="m",$D52="M"),IF(($C52&gt;=20)*($C52&lt;=29),LOOKUP(P52,'XX Run Calc XX'!$A$2:$A$140,'XX Run Calc XX'!$C$2:$C$140),IF(($C52&gt;=30)*($C52&lt;=39),LOOKUP(P52,'XX Run Calc XX'!$A$2:$A$140,'XX Run Calc XX'!$D$2:$D$140),IF(($C52&gt;=40)*($C52&lt;=49),LOOKUP(P52,'XX Run Calc XX'!$A$2:$A$140,'XX Run Calc XX'!$E$2:$E$140),IF($C52&gt;=50,LOOKUP(P52,'XX Run Calc XX'!$A$2:$A$140,'XX Run Calc XX'!$F$2:$F$140),"AGE!")))),IF(OR($D52="f",$D52="F"),IF(($C52&gt;=20)*($C52&lt;=29),LOOKUP(P52,'XX Run Calc XX'!$A$2:$A$140,'XX Run Calc XX'!$I$2:$I$140),IF(($C52&gt;=30)*($C52&lt;=39),LOOKUP(P52,'XX Run Calc XX'!$A$2:$A$140,'XX Run Calc XX'!$J$2:$J$140),IF($C52&gt;=40,LOOKUP(P52,'XX Run Calc XX'!$A$2:$A$140,'XX Run Calc XX'!$K$2:$K$140),"AGE!"))),"Gender!")))</f>
        <v>83</v>
      </c>
      <c r="R52" s="83">
        <v>9.0891203703703707E-4</v>
      </c>
      <c r="S52" s="79">
        <f>LOOKUP($R52,'XX Ag Calc XX'!$A$3:$A$122,'XX Ag Calc XX'!$C$3:$C$122)</f>
        <v>41</v>
      </c>
      <c r="T52" s="84">
        <f t="shared" si="10"/>
        <v>307</v>
      </c>
      <c r="U52" s="67"/>
      <c r="W52" s="83"/>
      <c r="X52" s="79" t="e">
        <f>(IF(OR($D52="m",$D52="M"),IF(($C52&gt;=20)*($C52&lt;=29),LOOKUP(W52,'[1]XX Run Calc XX'!$A$2:$A$140,'[1]XX Run Calc XX'!$C$2:$C$140),IF(($C52&gt;=30)*($C52&lt;=39),LOOKUP(W52,'[1]XX Run Calc XX'!$A$2:$A$140,'[1]XX Run Calc XX'!$D$2:$D$140),IF(($C52&gt;=40)*($C52&lt;=49),LOOKUP(W52,'[1]XX Run Calc XX'!$A$2:$A$140,'[1]XX Run Calc XX'!$E$2:$E$140),IF($C52&gt;=50,LOOKUP(W52,'[1]XX Run Calc XX'!$A$2:$A$140,'[1]XX Run Calc XX'!$F$2:$F$140),"AGE!")))),IF(OR($D52="f",$D52="F"),IF(($C52&gt;=20)*($C52&lt;=29),LOOKUP(W52,'[1]XX Run Calc XX'!$A$2:$A$140,'[1]XX Run Calc XX'!$I$2:$I$140),IF(($C52&gt;=30)*($C52&lt;=39),LOOKUP(W52,'[1]XX Run Calc XX'!$A$2:$A$140,'[1]XX Run Calc XX'!$J$2:$J$140),IF($C52&gt;=40,LOOKUP(W52,'[1]XX Run Calc XX'!$A$2:$A$140,'[1]XX Run Calc XX'!$K$2:$K$140),"AGE!"))),"Gender!")))</f>
        <v>#N/A</v>
      </c>
    </row>
    <row r="53" spans="1:24" s="85" customFormat="1" x14ac:dyDescent="0.25">
      <c r="A53" s="46" t="s">
        <v>134</v>
      </c>
      <c r="B53" s="46" t="s">
        <v>135</v>
      </c>
      <c r="C53" s="68">
        <v>22</v>
      </c>
      <c r="D53" s="79" t="s">
        <v>223</v>
      </c>
      <c r="E53" s="80">
        <v>64</v>
      </c>
      <c r="F53" s="81">
        <v>134</v>
      </c>
      <c r="G53" s="79">
        <v>115</v>
      </c>
      <c r="H53" s="82">
        <f t="shared" si="7"/>
        <v>0.85820895522388063</v>
      </c>
      <c r="I53" s="79">
        <f t="shared" si="11"/>
        <v>34</v>
      </c>
      <c r="J53" s="79">
        <v>60</v>
      </c>
      <c r="K53" s="79">
        <f t="shared" si="6"/>
        <v>45</v>
      </c>
      <c r="L53" s="79">
        <v>37</v>
      </c>
      <c r="M53" s="79">
        <f t="shared" si="8"/>
        <v>32</v>
      </c>
      <c r="N53" s="79">
        <v>20</v>
      </c>
      <c r="O53" s="79">
        <f t="shared" si="9"/>
        <v>70</v>
      </c>
      <c r="P53" s="83">
        <v>7.1792824074074077E-3</v>
      </c>
      <c r="Q53" s="79">
        <f>(IF(OR($D53="m",$D53="M"),IF(($C53&gt;=20)*($C53&lt;=29),LOOKUP(P53,'XX Run Calc XX'!$A$2:$A$140,'XX Run Calc XX'!$C$2:$C$140),IF(($C53&gt;=30)*($C53&lt;=39),LOOKUP(P53,'XX Run Calc XX'!$A$2:$A$140,'XX Run Calc XX'!$D$2:$D$140),IF(($C53&gt;=40)*($C53&lt;=49),LOOKUP(P53,'XX Run Calc XX'!$A$2:$A$140,'XX Run Calc XX'!$E$2:$E$140),IF($C53&gt;=50,LOOKUP(P53,'XX Run Calc XX'!$A$2:$A$140,'XX Run Calc XX'!$F$2:$F$140),"AGE!")))),IF(OR($D53="f",$D53="F"),IF(($C53&gt;=20)*($C53&lt;=29),LOOKUP(P53,'XX Run Calc XX'!$A$2:$A$140,'XX Run Calc XX'!$I$2:$I$140),IF(($C53&gt;=30)*($C53&lt;=39),LOOKUP(P53,'XX Run Calc XX'!$A$2:$A$140,'XX Run Calc XX'!$J$2:$J$140),IF($C53&gt;=40,LOOKUP(P53,'XX Run Calc XX'!$A$2:$A$140,'XX Run Calc XX'!$K$2:$K$140),"AGE!"))),"Gender!")))</f>
        <v>95</v>
      </c>
      <c r="R53" s="83">
        <v>1.0253472222222222E-3</v>
      </c>
      <c r="S53" s="79">
        <f>LOOKUP($R53,'XX Ag Calc XX'!$A$3:$A$122,'XX Ag Calc XX'!$C$3:$C$122)</f>
        <v>31</v>
      </c>
      <c r="T53" s="84">
        <f t="shared" si="10"/>
        <v>307</v>
      </c>
      <c r="U53" s="67"/>
      <c r="W53" s="83"/>
      <c r="X53" s="79" t="e">
        <f>(IF(OR(#REF!="m",#REF!="M"),IF((#REF!&gt;=20)*(#REF!&lt;=29),LOOKUP(#REF!,'[1]XX Run Calc XX'!$A$2:$A$140,'[1]XX Run Calc XX'!$C$2:$C$140),IF((#REF!&gt;=30)*(#REF!&lt;=39),LOOKUP(#REF!,'[1]XX Run Calc XX'!$A$2:$A$140,'[1]XX Run Calc XX'!$D$2:$D$140),IF((#REF!&gt;=40)*(#REF!&lt;=49),LOOKUP(#REF!,'[1]XX Run Calc XX'!$A$2:$A$140,'[1]XX Run Calc XX'!$E$2:$E$140),IF(#REF!&gt;=50,LOOKUP(#REF!,'[1]XX Run Calc XX'!$A$2:$A$140,'[1]XX Run Calc XX'!$F$2:$F$140),"AGE!")))),IF(OR(#REF!="f",#REF!="F"),IF((#REF!&gt;=20)*(#REF!&lt;=29),LOOKUP(#REF!,'[1]XX Run Calc XX'!$A$2:$A$140,'[1]XX Run Calc XX'!$I$2:$I$140),IF((#REF!&gt;=30)*(#REF!&lt;=39),LOOKUP(#REF!,'[1]XX Run Calc XX'!$A$2:$A$140,'[1]XX Run Calc XX'!$J$2:$J$140),IF(#REF!&gt;=40,LOOKUP(#REF!,'[1]XX Run Calc XX'!$A$2:$A$140,'[1]XX Run Calc XX'!$K$2:$K$140),"AGE!"))),"Gender!")))</f>
        <v>#REF!</v>
      </c>
    </row>
    <row r="54" spans="1:24" s="85" customFormat="1" x14ac:dyDescent="0.25">
      <c r="A54" s="46" t="s">
        <v>102</v>
      </c>
      <c r="B54" s="46" t="s">
        <v>103</v>
      </c>
      <c r="C54" s="68">
        <v>27</v>
      </c>
      <c r="D54" s="79" t="s">
        <v>222</v>
      </c>
      <c r="E54" s="80">
        <v>70</v>
      </c>
      <c r="F54" s="81">
        <v>180</v>
      </c>
      <c r="G54" s="79">
        <v>0</v>
      </c>
      <c r="H54" s="82">
        <f t="shared" si="7"/>
        <v>0</v>
      </c>
      <c r="I54" s="79">
        <f t="shared" si="11"/>
        <v>0</v>
      </c>
      <c r="J54" s="79">
        <v>60</v>
      </c>
      <c r="K54" s="79">
        <f t="shared" si="6"/>
        <v>43</v>
      </c>
      <c r="L54" s="79">
        <v>36</v>
      </c>
      <c r="M54" s="79">
        <f t="shared" si="8"/>
        <v>33</v>
      </c>
      <c r="N54" s="79">
        <v>35</v>
      </c>
      <c r="O54" s="79">
        <f t="shared" si="9"/>
        <v>80</v>
      </c>
      <c r="P54" s="83">
        <v>6.872337962962962E-3</v>
      </c>
      <c r="Q54" s="79">
        <f>(IF(OR($D54="m",$D54="M"),IF(($C54&gt;=20)*($C54&lt;=29),LOOKUP(P54,'XX Run Calc XX'!$A$2:$A$140,'XX Run Calc XX'!$C$2:$C$140),IF(($C54&gt;=30)*($C54&lt;=39),LOOKUP(P54,'XX Run Calc XX'!$A$2:$A$140,'XX Run Calc XX'!$D$2:$D$140),IF(($C54&gt;=40)*($C54&lt;=49),LOOKUP(P54,'XX Run Calc XX'!$A$2:$A$140,'XX Run Calc XX'!$E$2:$E$140),IF($C54&gt;=50,LOOKUP(P54,'XX Run Calc XX'!$A$2:$A$140,'XX Run Calc XX'!$F$2:$F$140),"AGE!")))),IF(OR($D54="f",$D54="F"),IF(($C54&gt;=20)*($C54&lt;=29),LOOKUP(P54,'XX Run Calc XX'!$A$2:$A$140,'XX Run Calc XX'!$I$2:$I$140),IF(($C54&gt;=30)*($C54&lt;=39),LOOKUP(P54,'XX Run Calc XX'!$A$2:$A$140,'XX Run Calc XX'!$J$2:$J$140),IF($C54&gt;=40,LOOKUP(P54,'XX Run Calc XX'!$A$2:$A$140,'XX Run Calc XX'!$K$2:$K$140),"AGE!"))),"Gender!")))</f>
        <v>88</v>
      </c>
      <c r="R54" s="83">
        <v>6.9548611111111113E-4</v>
      </c>
      <c r="S54" s="79">
        <v>60</v>
      </c>
      <c r="T54" s="84">
        <f t="shared" si="10"/>
        <v>304</v>
      </c>
      <c r="U54" s="67"/>
      <c r="W54" s="83"/>
      <c r="X54" s="79" t="e">
        <f>(IF(OR(#REF!="m",#REF!="M"),IF((#REF!&gt;=20)*(#REF!&lt;=29),LOOKUP(#REF!,'[1]XX Run Calc XX'!$A$2:$A$140,'[1]XX Run Calc XX'!$C$2:$C$140),IF((#REF!&gt;=30)*(#REF!&lt;=39),LOOKUP(#REF!,'[1]XX Run Calc XX'!$A$2:$A$140,'[1]XX Run Calc XX'!$D$2:$D$140),IF((#REF!&gt;=40)*(#REF!&lt;=49),LOOKUP(#REF!,'[1]XX Run Calc XX'!$A$2:$A$140,'[1]XX Run Calc XX'!$E$2:$E$140),IF(#REF!&gt;=50,LOOKUP(#REF!,'[1]XX Run Calc XX'!$A$2:$A$140,'[1]XX Run Calc XX'!$F$2:$F$140),"AGE!")))),IF(OR(#REF!="f",#REF!="F"),IF((#REF!&gt;=20)*(#REF!&lt;=29),LOOKUP(#REF!,'[1]XX Run Calc XX'!$A$2:$A$140,'[1]XX Run Calc XX'!$I$2:$I$140),IF((#REF!&gt;=30)*(#REF!&lt;=39),LOOKUP(#REF!,'[1]XX Run Calc XX'!$A$2:$A$140,'[1]XX Run Calc XX'!$J$2:$J$140),IF(#REF!&gt;=40,LOOKUP(#REF!,'[1]XX Run Calc XX'!$A$2:$A$140,'[1]XX Run Calc XX'!$K$2:$K$140),"AGE!"))),"Gender!")))</f>
        <v>#REF!</v>
      </c>
    </row>
    <row r="55" spans="1:24" s="85" customFormat="1" x14ac:dyDescent="0.25">
      <c r="A55" s="46" t="s">
        <v>114</v>
      </c>
      <c r="B55" s="46" t="s">
        <v>115</v>
      </c>
      <c r="C55" s="68">
        <v>51</v>
      </c>
      <c r="D55" s="79" t="s">
        <v>222</v>
      </c>
      <c r="E55" s="80">
        <v>65</v>
      </c>
      <c r="F55" s="81">
        <v>151</v>
      </c>
      <c r="G55" s="79">
        <v>0</v>
      </c>
      <c r="H55" s="82">
        <f t="shared" si="7"/>
        <v>0</v>
      </c>
      <c r="I55" s="79">
        <f t="shared" si="11"/>
        <v>0</v>
      </c>
      <c r="J55" s="79">
        <v>54</v>
      </c>
      <c r="K55" s="79">
        <f t="shared" si="6"/>
        <v>47</v>
      </c>
      <c r="L55" s="79">
        <v>36</v>
      </c>
      <c r="M55" s="79">
        <f t="shared" si="8"/>
        <v>39</v>
      </c>
      <c r="N55" s="79">
        <v>26</v>
      </c>
      <c r="O55" s="79">
        <f t="shared" si="9"/>
        <v>75</v>
      </c>
      <c r="P55" s="83">
        <v>7.362847222222222E-3</v>
      </c>
      <c r="Q55" s="79">
        <f>(IF(OR($D55="m",$D55="M"),IF(($C55&gt;=20)*($C55&lt;=29),LOOKUP(P55,'XX Run Calc XX'!$A$2:$A$140,'XX Run Calc XX'!$C$2:$C$140),IF(($C55&gt;=30)*($C55&lt;=39),LOOKUP(P55,'XX Run Calc XX'!$A$2:$A$140,'XX Run Calc XX'!$D$2:$D$140),IF(($C55&gt;=40)*($C55&lt;=49),LOOKUP(P55,'XX Run Calc XX'!$A$2:$A$140,'XX Run Calc XX'!$E$2:$E$140),IF($C55&gt;=50,LOOKUP(P55,'XX Run Calc XX'!$A$2:$A$140,'XX Run Calc XX'!$F$2:$F$140),"AGE!")))),IF(OR($D55="f",$D55="F"),IF(($C55&gt;=20)*($C55&lt;=29),LOOKUP(P55,'XX Run Calc XX'!$A$2:$A$140,'XX Run Calc XX'!$I$2:$I$140),IF(($C55&gt;=30)*($C55&lt;=39),LOOKUP(P55,'XX Run Calc XX'!$A$2:$A$140,'XX Run Calc XX'!$J$2:$J$140),IF($C55&gt;=40,LOOKUP(P55,'XX Run Calc XX'!$A$2:$A$140,'XX Run Calc XX'!$K$2:$K$140),"AGE!"))),"Gender!")))</f>
        <v>103</v>
      </c>
      <c r="R55" s="83">
        <v>9.1574074074074073E-4</v>
      </c>
      <c r="S55" s="79">
        <f>LOOKUP($R55,'XX Ag Calc XX'!$A$3:$A$122,'XX Ag Calc XX'!$C$3:$C$122)</f>
        <v>40</v>
      </c>
      <c r="T55" s="84">
        <f t="shared" si="10"/>
        <v>304</v>
      </c>
      <c r="U55" s="67"/>
    </row>
    <row r="56" spans="1:24" s="85" customFormat="1" x14ac:dyDescent="0.25">
      <c r="A56" s="46" t="s">
        <v>176</v>
      </c>
      <c r="B56" s="46" t="s">
        <v>172</v>
      </c>
      <c r="C56" s="68">
        <v>28</v>
      </c>
      <c r="D56" s="79" t="s">
        <v>222</v>
      </c>
      <c r="E56" s="80">
        <v>71</v>
      </c>
      <c r="F56" s="81">
        <v>163</v>
      </c>
      <c r="G56" s="79">
        <v>205</v>
      </c>
      <c r="H56" s="82">
        <f t="shared" si="7"/>
        <v>1.2576687116564418</v>
      </c>
      <c r="I56" s="79">
        <f t="shared" si="11"/>
        <v>40</v>
      </c>
      <c r="J56" s="79">
        <v>59</v>
      </c>
      <c r="K56" s="79">
        <f t="shared" ref="K56:K87" si="12">(IF(OR($D56="m",$D56="M"),IF(($C56&gt;=20)*($C56&lt;=29),IF($J56&lt;=17,0,IF($J56&gt;62,45+INT(("$e4j3"-B547)/2),$J56-17)),IF(($C56&gt;=30)*($C56&lt;=39),IF($J56&lt;=12,0,IF($J56&gt;57,45+INT(($J56-57)/2),$J56-12)),IF(($C56&gt;=40)*($C56&lt;=49),IF($J56&lt;=7,0,IF($J56&gt;52,45+INT(($J56-52)/2),$J56-7)),IF($C56&gt;=50,IF($J56&lt;=5,0,IF($J56&gt;50,45+INT(($J56-50)/2),$J56-5)),"AGE!")))),IF(OR($D56="f",$D56="F"),IF(($C56&gt;=20)*($C56&lt;=29),IF($J56&lt;=14,0,IF($J56&gt;59,45+INT(($J56-59)/2),$J56-14)),IF(($C56&gt;=30)*($C56&lt;=39),IF($J56&lt;=11,0,IF($J56&gt;56,45+INT(($J56-56)/2),$J56-11)),IF($C56&gt;=40,IF($J56&lt;=5,0,IF($J56&gt;50,45+INT(($J56-50)/2),$J56-5)),"AGE!"))),"Gender!")))</f>
        <v>42</v>
      </c>
      <c r="L56" s="79">
        <v>34</v>
      </c>
      <c r="M56" s="79">
        <f t="shared" si="8"/>
        <v>31</v>
      </c>
      <c r="N56" s="79">
        <v>24</v>
      </c>
      <c r="O56" s="79">
        <f t="shared" si="9"/>
        <v>69</v>
      </c>
      <c r="P56" s="83">
        <v>8.5237268518518518E-3</v>
      </c>
      <c r="Q56" s="79">
        <f>(IF(OR($D56="m",$D56="M"),IF(($C56&gt;=20)*($C56&lt;=29),LOOKUP(P56,'XX Run Calc XX'!$A$2:$A$140,'XX Run Calc XX'!$C$2:$C$140),IF(($C56&gt;=30)*($C56&lt;=39),LOOKUP(P56,'XX Run Calc XX'!$A$2:$A$140,'XX Run Calc XX'!$D$2:$D$140),IF(($C56&gt;=40)*($C56&lt;=49),LOOKUP(P56,'XX Run Calc XX'!$A$2:$A$140,'XX Run Calc XX'!$E$2:$E$140),IF($C56&gt;=50,LOOKUP(P56,'XX Run Calc XX'!$A$2:$A$140,'XX Run Calc XX'!$F$2:$F$140),"AGE!")))),IF(OR($D56="f",$D56="F"),IF(($C56&gt;=20)*($C56&lt;=29),LOOKUP(P56,'XX Run Calc XX'!$A$2:$A$140,'XX Run Calc XX'!$I$2:$I$140),IF(($C56&gt;=30)*($C56&lt;=39),LOOKUP(P56,'XX Run Calc XX'!$A$2:$A$140,'XX Run Calc XX'!$J$2:$J$140),IF($C56&gt;=40,LOOKUP(P56,'XX Run Calc XX'!$A$2:$A$140,'XX Run Calc XX'!$K$2:$K$140),"AGE!"))),"Gender!")))</f>
        <v>74</v>
      </c>
      <c r="R56" s="83">
        <v>8.3125000000000007E-4</v>
      </c>
      <c r="S56" s="79">
        <f>LOOKUP($R56,'XX Ag Calc XX'!$A$3:$A$122,'XX Ag Calc XX'!$C$3:$C$122)</f>
        <v>48</v>
      </c>
      <c r="T56" s="84">
        <f t="shared" si="10"/>
        <v>304</v>
      </c>
      <c r="U56" s="67"/>
    </row>
    <row r="57" spans="1:24" s="85" customFormat="1" x14ac:dyDescent="0.25">
      <c r="A57" s="46" t="s">
        <v>122</v>
      </c>
      <c r="B57" s="46" t="s">
        <v>129</v>
      </c>
      <c r="C57" s="68">
        <v>29</v>
      </c>
      <c r="D57" s="79" t="s">
        <v>222</v>
      </c>
      <c r="E57" s="80">
        <v>67</v>
      </c>
      <c r="F57" s="81">
        <v>195</v>
      </c>
      <c r="G57" s="79">
        <v>305</v>
      </c>
      <c r="H57" s="82">
        <f t="shared" si="7"/>
        <v>1.5641025641025641</v>
      </c>
      <c r="I57" s="79">
        <f t="shared" si="11"/>
        <v>52</v>
      </c>
      <c r="J57" s="79">
        <v>54</v>
      </c>
      <c r="K57" s="79">
        <f t="shared" si="12"/>
        <v>37</v>
      </c>
      <c r="L57" s="79">
        <v>37</v>
      </c>
      <c r="M57" s="79">
        <f t="shared" si="8"/>
        <v>34</v>
      </c>
      <c r="N57" s="79">
        <v>22</v>
      </c>
      <c r="O57" s="79">
        <f t="shared" si="9"/>
        <v>67</v>
      </c>
      <c r="P57" s="83">
        <v>9.3145833333333327E-3</v>
      </c>
      <c r="Q57" s="79">
        <f>(IF(OR($D57="m",$D57="M"),IF(($C57&gt;=20)*($C57&lt;=29),LOOKUP(P57,'XX Run Calc XX'!$A$2:$A$140,'XX Run Calc XX'!$C$2:$C$140),IF(($C57&gt;=30)*($C57&lt;=39),LOOKUP(P57,'XX Run Calc XX'!$A$2:$A$140,'XX Run Calc XX'!$D$2:$D$140),IF(($C57&gt;=40)*($C57&lt;=49),LOOKUP(P57,'XX Run Calc XX'!$A$2:$A$140,'XX Run Calc XX'!$E$2:$E$140),IF($C57&gt;=50,LOOKUP(P57,'XX Run Calc XX'!$A$2:$A$140,'XX Run Calc XX'!$F$2:$F$140),"AGE!")))),IF(OR($D57="f",$D57="F"),IF(($C57&gt;=20)*($C57&lt;=29),LOOKUP(P57,'XX Run Calc XX'!$A$2:$A$140,'XX Run Calc XX'!$I$2:$I$140),IF(($C57&gt;=30)*($C57&lt;=39),LOOKUP(P57,'XX Run Calc XX'!$A$2:$A$140,'XX Run Calc XX'!$J$2:$J$140),IF($C57&gt;=40,LOOKUP(P57,'XX Run Calc XX'!$A$2:$A$140,'XX Run Calc XX'!$K$2:$K$140),"AGE!"))),"Gender!")))</f>
        <v>67</v>
      </c>
      <c r="R57" s="83">
        <v>8.5682870370370372E-4</v>
      </c>
      <c r="S57" s="79">
        <v>46</v>
      </c>
      <c r="T57" s="84">
        <f t="shared" si="10"/>
        <v>303</v>
      </c>
      <c r="U57" s="67"/>
    </row>
    <row r="58" spans="1:24" s="85" customFormat="1" x14ac:dyDescent="0.25">
      <c r="A58" s="46" t="s">
        <v>81</v>
      </c>
      <c r="B58" s="46" t="s">
        <v>76</v>
      </c>
      <c r="C58" s="68">
        <v>32</v>
      </c>
      <c r="D58" s="79" t="s">
        <v>222</v>
      </c>
      <c r="E58" s="80">
        <v>66</v>
      </c>
      <c r="F58" s="81">
        <v>157</v>
      </c>
      <c r="G58" s="79">
        <v>230</v>
      </c>
      <c r="H58" s="82">
        <f t="shared" si="7"/>
        <v>1.4649681528662419</v>
      </c>
      <c r="I58" s="79">
        <f t="shared" si="11"/>
        <v>50</v>
      </c>
      <c r="J58" s="79">
        <v>39</v>
      </c>
      <c r="K58" s="79">
        <f t="shared" si="12"/>
        <v>27</v>
      </c>
      <c r="L58" s="79">
        <v>29</v>
      </c>
      <c r="M58" s="79">
        <f t="shared" si="8"/>
        <v>28</v>
      </c>
      <c r="N58" s="79">
        <v>26</v>
      </c>
      <c r="O58" s="79">
        <f t="shared" si="9"/>
        <v>72</v>
      </c>
      <c r="P58" s="83">
        <v>7.9643518518518527E-3</v>
      </c>
      <c r="Q58" s="79">
        <f>(IF(OR($D58="m",$D58="M"),IF(($C58&gt;=20)*($C58&lt;=29),LOOKUP(P58,'XX Run Calc XX'!$A$2:$A$140,'XX Run Calc XX'!$C$2:$C$140),IF(($C58&gt;=30)*($C58&lt;=39),LOOKUP(P58,'XX Run Calc XX'!$A$2:$A$140,'XX Run Calc XX'!$D$2:$D$140),IF(($C58&gt;=40)*($C58&lt;=49),LOOKUP(P58,'XX Run Calc XX'!$A$2:$A$140,'XX Run Calc XX'!$E$2:$E$140),IF($C58&gt;=50,LOOKUP(P58,'XX Run Calc XX'!$A$2:$A$140,'XX Run Calc XX'!$F$2:$F$140),"AGE!")))),IF(OR($D58="f",$D58="F"),IF(($C58&gt;=20)*($C58&lt;=29),LOOKUP(P58,'XX Run Calc XX'!$A$2:$A$140,'XX Run Calc XX'!$I$2:$I$140),IF(($C58&gt;=30)*($C58&lt;=39),LOOKUP(P58,'XX Run Calc XX'!$A$2:$A$140,'XX Run Calc XX'!$J$2:$J$140),IF($C58&gt;=40,LOOKUP(P58,'XX Run Calc XX'!$A$2:$A$140,'XX Run Calc XX'!$K$2:$K$140),"AGE!"))),"Gender!")))</f>
        <v>83</v>
      </c>
      <c r="R58" s="83">
        <v>9.0277777777777784E-4</v>
      </c>
      <c r="S58" s="79">
        <f>LOOKUP($R58,'XX Ag Calc XX'!$A$3:$A$122,'XX Ag Calc XX'!$C$3:$C$122)</f>
        <v>42</v>
      </c>
      <c r="T58" s="84">
        <f t="shared" si="10"/>
        <v>302</v>
      </c>
      <c r="U58" s="67"/>
    </row>
    <row r="59" spans="1:24" s="85" customFormat="1" x14ac:dyDescent="0.25">
      <c r="A59" s="46" t="s">
        <v>147</v>
      </c>
      <c r="B59" s="46" t="s">
        <v>145</v>
      </c>
      <c r="C59" s="68">
        <v>28</v>
      </c>
      <c r="D59" s="79" t="s">
        <v>222</v>
      </c>
      <c r="E59" s="80">
        <v>69</v>
      </c>
      <c r="F59" s="81">
        <v>175</v>
      </c>
      <c r="G59" s="79">
        <v>245</v>
      </c>
      <c r="H59" s="82">
        <f t="shared" si="7"/>
        <v>1.4</v>
      </c>
      <c r="I59" s="79">
        <f t="shared" si="11"/>
        <v>46</v>
      </c>
      <c r="J59" s="79">
        <v>54</v>
      </c>
      <c r="K59" s="79">
        <f t="shared" si="12"/>
        <v>37</v>
      </c>
      <c r="L59" s="79">
        <v>40</v>
      </c>
      <c r="M59" s="79">
        <f t="shared" si="8"/>
        <v>37</v>
      </c>
      <c r="N59" s="79">
        <v>17</v>
      </c>
      <c r="O59" s="79">
        <f t="shared" si="9"/>
        <v>57</v>
      </c>
      <c r="P59" s="83">
        <v>7.4611111111111102E-3</v>
      </c>
      <c r="Q59" s="79">
        <f>(IF(OR($D59="m",$D59="M"),IF(($C59&gt;=20)*($C59&lt;=29),LOOKUP(P59,'XX Run Calc XX'!$A$2:$A$140,'XX Run Calc XX'!$C$2:$C$140),IF(($C59&gt;=30)*($C59&lt;=39),LOOKUP(P59,'XX Run Calc XX'!$A$2:$A$140,'XX Run Calc XX'!$D$2:$D$140),IF(($C59&gt;=40)*($C59&lt;=49),LOOKUP(P59,'XX Run Calc XX'!$A$2:$A$140,'XX Run Calc XX'!$E$2:$E$140),IF($C59&gt;=50,LOOKUP(P59,'XX Run Calc XX'!$A$2:$A$140,'XX Run Calc XX'!$F$2:$F$140),"AGE!")))),IF(OR($D59="f",$D59="F"),IF(($C59&gt;=20)*($C59&lt;=29),LOOKUP(P59,'XX Run Calc XX'!$A$2:$A$140,'XX Run Calc XX'!$I$2:$I$140),IF(($C59&gt;=30)*($C59&lt;=39),LOOKUP(P59,'XX Run Calc XX'!$A$2:$A$140,'XX Run Calc XX'!$J$2:$J$140),IF($C59&gt;=40,LOOKUP(P59,'XX Run Calc XX'!$A$2:$A$140,'XX Run Calc XX'!$K$2:$K$140),"AGE!"))),"Gender!")))</f>
        <v>83</v>
      </c>
      <c r="R59" s="83">
        <v>9.3043981481481493E-4</v>
      </c>
      <c r="S59" s="79">
        <v>40</v>
      </c>
      <c r="T59" s="84">
        <f t="shared" si="10"/>
        <v>300</v>
      </c>
      <c r="U59" s="67"/>
    </row>
    <row r="60" spans="1:24" s="85" customFormat="1" x14ac:dyDescent="0.25">
      <c r="A60" s="46" t="s">
        <v>200</v>
      </c>
      <c r="B60" s="46" t="s">
        <v>201</v>
      </c>
      <c r="C60" s="68">
        <v>32</v>
      </c>
      <c r="D60" s="79" t="s">
        <v>223</v>
      </c>
      <c r="E60" s="80">
        <v>64</v>
      </c>
      <c r="F60" s="81">
        <v>124</v>
      </c>
      <c r="G60" s="79">
        <v>90</v>
      </c>
      <c r="H60" s="82">
        <f t="shared" si="7"/>
        <v>0.72580645161290325</v>
      </c>
      <c r="I60" s="79">
        <f t="shared" si="11"/>
        <v>31</v>
      </c>
      <c r="J60" s="79">
        <v>59</v>
      </c>
      <c r="K60" s="79">
        <f t="shared" si="12"/>
        <v>46</v>
      </c>
      <c r="L60" s="79">
        <v>45</v>
      </c>
      <c r="M60" s="79">
        <f t="shared" si="8"/>
        <v>40</v>
      </c>
      <c r="N60" s="79">
        <v>10</v>
      </c>
      <c r="O60" s="79">
        <f t="shared" si="9"/>
        <v>51</v>
      </c>
      <c r="P60" s="83">
        <v>6.9246527777777787E-3</v>
      </c>
      <c r="Q60" s="79">
        <f>(IF(OR($D60="m",$D60="M"),IF(($C60&gt;=20)*($C60&lt;=29),LOOKUP(P60,'XX Run Calc XX'!$A$2:$A$140,'XX Run Calc XX'!$C$2:$C$140),IF(($C60&gt;=30)*($C60&lt;=39),LOOKUP(P60,'XX Run Calc XX'!$A$2:$A$140,'XX Run Calc XX'!$D$2:$D$140),IF(($C60&gt;=40)*($C60&lt;=49),LOOKUP(P60,'XX Run Calc XX'!$A$2:$A$140,'XX Run Calc XX'!$E$2:$E$140),IF($C60&gt;=50,LOOKUP(P60,'XX Run Calc XX'!$A$2:$A$140,'XX Run Calc XX'!$F$2:$F$140),"AGE!")))),IF(OR($D60="f",$D60="F"),IF(($C60&gt;=20)*($C60&lt;=29),LOOKUP(P60,'XX Run Calc XX'!$A$2:$A$140,'XX Run Calc XX'!$I$2:$I$140),IF(($C60&gt;=30)*($C60&lt;=39),LOOKUP(P60,'XX Run Calc XX'!$A$2:$A$140,'XX Run Calc XX'!$J$2:$J$140),IF($C60&gt;=40,LOOKUP(P60,'XX Run Calc XX'!$A$2:$A$140,'XX Run Calc XX'!$K$2:$K$140),"AGE!"))),"Gender!")))</f>
        <v>100</v>
      </c>
      <c r="R60" s="83">
        <v>1.0307870370370369E-3</v>
      </c>
      <c r="S60" s="79">
        <v>31</v>
      </c>
      <c r="T60" s="84">
        <f t="shared" si="10"/>
        <v>299</v>
      </c>
      <c r="U60" s="67"/>
    </row>
    <row r="61" spans="1:24" s="85" customFormat="1" x14ac:dyDescent="0.25">
      <c r="A61" s="46" t="s">
        <v>196</v>
      </c>
      <c r="B61" s="46" t="s">
        <v>195</v>
      </c>
      <c r="C61" s="68">
        <v>44</v>
      </c>
      <c r="D61" s="79" t="s">
        <v>222</v>
      </c>
      <c r="E61" s="80">
        <v>70</v>
      </c>
      <c r="F61" s="81">
        <v>193</v>
      </c>
      <c r="G61" s="79">
        <v>305</v>
      </c>
      <c r="H61" s="82">
        <f t="shared" si="7"/>
        <v>1.5803108808290156</v>
      </c>
      <c r="I61" s="79">
        <f t="shared" si="11"/>
        <v>59</v>
      </c>
      <c r="J61" s="79">
        <v>57</v>
      </c>
      <c r="K61" s="79">
        <f t="shared" si="12"/>
        <v>47</v>
      </c>
      <c r="L61" s="79">
        <v>32</v>
      </c>
      <c r="M61" s="79">
        <f t="shared" si="8"/>
        <v>31</v>
      </c>
      <c r="N61" s="79">
        <v>20</v>
      </c>
      <c r="O61" s="79">
        <f t="shared" si="9"/>
        <v>68</v>
      </c>
      <c r="P61" s="83">
        <v>7.1516203703703707E-3</v>
      </c>
      <c r="Q61" s="79">
        <f>(IF(OR($D61="m",$D61="M"),IF(($C61&gt;=20)*($C61&lt;=29),LOOKUP(P61,'XX Run Calc XX'!$A$2:$A$140,'XX Run Calc XX'!$C$2:$C$140),IF(($C61&gt;=30)*($C61&lt;=39),LOOKUP(P61,'XX Run Calc XX'!$A$2:$A$140,'XX Run Calc XX'!$D$2:$D$140),IF(($C61&gt;=40)*($C61&lt;=49),LOOKUP(P61,'XX Run Calc XX'!$A$2:$A$140,'XX Run Calc XX'!$E$2:$E$140),IF($C61&gt;=50,LOOKUP(P61,'XX Run Calc XX'!$A$2:$A$140,'XX Run Calc XX'!$F$2:$F$140),"AGE!")))),IF(OR($D61="f",$D61="F"),IF(($C61&gt;=20)*($C61&lt;=29),LOOKUP(P61,'XX Run Calc XX'!$A$2:$A$140,'XX Run Calc XX'!$I$2:$I$140),IF(($C61&gt;=30)*($C61&lt;=39),LOOKUP(P61,'XX Run Calc XX'!$A$2:$A$140,'XX Run Calc XX'!$J$2:$J$140),IF($C61&gt;=40,LOOKUP(P61,'XX Run Calc XX'!$A$2:$A$140,'XX Run Calc XX'!$K$2:$K$140),"AGE!"))),"Gender!")))</f>
        <v>93</v>
      </c>
      <c r="R61" s="83">
        <v>0</v>
      </c>
      <c r="S61" s="79">
        <v>0</v>
      </c>
      <c r="T61" s="84">
        <f t="shared" si="10"/>
        <v>298</v>
      </c>
      <c r="U61" s="67"/>
    </row>
    <row r="62" spans="1:24" s="85" customFormat="1" x14ac:dyDescent="0.25">
      <c r="A62" s="46" t="s">
        <v>104</v>
      </c>
      <c r="B62" s="46" t="s">
        <v>103</v>
      </c>
      <c r="C62" s="68">
        <v>28</v>
      </c>
      <c r="D62" s="79" t="s">
        <v>222</v>
      </c>
      <c r="E62" s="80">
        <v>70</v>
      </c>
      <c r="F62" s="81">
        <v>183</v>
      </c>
      <c r="G62" s="79">
        <v>275</v>
      </c>
      <c r="H62" s="82">
        <f t="shared" si="7"/>
        <v>1.5027322404371584</v>
      </c>
      <c r="I62" s="79">
        <f t="shared" si="11"/>
        <v>50</v>
      </c>
      <c r="J62" s="79">
        <v>49</v>
      </c>
      <c r="K62" s="79">
        <f t="shared" si="12"/>
        <v>32</v>
      </c>
      <c r="L62" s="79">
        <v>29</v>
      </c>
      <c r="M62" s="79">
        <f t="shared" si="8"/>
        <v>26</v>
      </c>
      <c r="N62" s="79">
        <v>20</v>
      </c>
      <c r="O62" s="79">
        <f t="shared" si="9"/>
        <v>65</v>
      </c>
      <c r="P62" s="83">
        <v>7.7052083333333321E-3</v>
      </c>
      <c r="Q62" s="79">
        <f>(IF(OR($D62="m",$D62="M"),IF(($C62&gt;=20)*($C62&lt;=29),LOOKUP(P62,'XX Run Calc XX'!$A$2:$A$140,'XX Run Calc XX'!$C$2:$C$140),IF(($C62&gt;=30)*($C62&lt;=39),LOOKUP(P62,'XX Run Calc XX'!$A$2:$A$140,'XX Run Calc XX'!$D$2:$D$140),IF(($C62&gt;=40)*($C62&lt;=49),LOOKUP(P62,'XX Run Calc XX'!$A$2:$A$140,'XX Run Calc XX'!$E$2:$E$140),IF($C62&gt;=50,LOOKUP(P62,'XX Run Calc XX'!$A$2:$A$140,'XX Run Calc XX'!$F$2:$F$140),"AGE!")))),IF(OR($D62="f",$D62="F"),IF(($C62&gt;=20)*($C62&lt;=29),LOOKUP(P62,'XX Run Calc XX'!$A$2:$A$140,'XX Run Calc XX'!$I$2:$I$140),IF(($C62&gt;=30)*($C62&lt;=39),LOOKUP(P62,'XX Run Calc XX'!$A$2:$A$140,'XX Run Calc XX'!$J$2:$J$140),IF($C62&gt;=40,LOOKUP(P62,'XX Run Calc XX'!$A$2:$A$140,'XX Run Calc XX'!$K$2:$K$140),"AGE!"))),"Gender!")))</f>
        <v>81</v>
      </c>
      <c r="R62" s="83">
        <v>8.8391203703703689E-4</v>
      </c>
      <c r="S62" s="79">
        <v>44</v>
      </c>
      <c r="T62" s="84">
        <f t="shared" si="10"/>
        <v>298</v>
      </c>
      <c r="U62" s="67"/>
    </row>
    <row r="63" spans="1:24" s="85" customFormat="1" x14ac:dyDescent="0.25">
      <c r="A63" s="46" t="s">
        <v>112</v>
      </c>
      <c r="B63" s="46" t="s">
        <v>108</v>
      </c>
      <c r="C63" s="68">
        <v>28</v>
      </c>
      <c r="D63" s="79" t="s">
        <v>222</v>
      </c>
      <c r="E63" s="80">
        <v>69</v>
      </c>
      <c r="F63" s="81">
        <v>187</v>
      </c>
      <c r="G63" s="79">
        <v>255</v>
      </c>
      <c r="H63" s="82">
        <f t="shared" si="7"/>
        <v>1.3636363636363635</v>
      </c>
      <c r="I63" s="79">
        <f t="shared" si="11"/>
        <v>44</v>
      </c>
      <c r="J63" s="79">
        <v>45</v>
      </c>
      <c r="K63" s="79">
        <f t="shared" si="12"/>
        <v>28</v>
      </c>
      <c r="L63" s="79">
        <v>37</v>
      </c>
      <c r="M63" s="79">
        <f t="shared" si="8"/>
        <v>34</v>
      </c>
      <c r="N63" s="79">
        <v>21</v>
      </c>
      <c r="O63" s="79">
        <f t="shared" si="9"/>
        <v>66</v>
      </c>
      <c r="P63" s="83">
        <v>7.7489583333333334E-3</v>
      </c>
      <c r="Q63" s="79">
        <f>(IF(OR($D63="m",$D63="M"),IF(($C63&gt;=20)*($C63&lt;=29),LOOKUP(P63,'XX Run Calc XX'!$A$2:$A$140,'XX Run Calc XX'!$C$2:$C$140),IF(($C63&gt;=30)*($C63&lt;=39),LOOKUP(P63,'XX Run Calc XX'!$A$2:$A$140,'XX Run Calc XX'!$D$2:$D$140),IF(($C63&gt;=40)*($C63&lt;=49),LOOKUP(P63,'XX Run Calc XX'!$A$2:$A$140,'XX Run Calc XX'!$E$2:$E$140),IF($C63&gt;=50,LOOKUP(P63,'XX Run Calc XX'!$A$2:$A$140,'XX Run Calc XX'!$F$2:$F$140),"AGE!")))),IF(OR($D63="f",$D63="F"),IF(($C63&gt;=20)*($C63&lt;=29),LOOKUP(P63,'XX Run Calc XX'!$A$2:$A$140,'XX Run Calc XX'!$I$2:$I$140),IF(($C63&gt;=30)*($C63&lt;=39),LOOKUP(P63,'XX Run Calc XX'!$A$2:$A$140,'XX Run Calc XX'!$J$2:$J$140),IF($C63&gt;=40,LOOKUP(P63,'XX Run Calc XX'!$A$2:$A$140,'XX Run Calc XX'!$K$2:$K$140),"AGE!"))),"Gender!")))</f>
        <v>81</v>
      </c>
      <c r="R63" s="83">
        <v>8.7557870370370361E-4</v>
      </c>
      <c r="S63" s="79">
        <f>LOOKUP($R63,'XX Ag Calc XX'!$A$3:$A$122,'XX Ag Calc XX'!$C$3:$C$122)</f>
        <v>44</v>
      </c>
      <c r="T63" s="84">
        <f t="shared" si="10"/>
        <v>297</v>
      </c>
      <c r="U63" s="67"/>
    </row>
    <row r="64" spans="1:24" s="85" customFormat="1" x14ac:dyDescent="0.25">
      <c r="A64" s="46" t="s">
        <v>198</v>
      </c>
      <c r="B64" s="46" t="s">
        <v>199</v>
      </c>
      <c r="C64" s="68">
        <v>35</v>
      </c>
      <c r="D64" s="79" t="s">
        <v>223</v>
      </c>
      <c r="E64" s="80">
        <v>64</v>
      </c>
      <c r="F64" s="81">
        <v>140</v>
      </c>
      <c r="G64" s="79">
        <v>140</v>
      </c>
      <c r="H64" s="82">
        <f t="shared" si="7"/>
        <v>1</v>
      </c>
      <c r="I64" s="79">
        <f t="shared" si="11"/>
        <v>42</v>
      </c>
      <c r="J64" s="79">
        <v>50</v>
      </c>
      <c r="K64" s="79">
        <f t="shared" si="12"/>
        <v>39</v>
      </c>
      <c r="L64" s="79">
        <v>42</v>
      </c>
      <c r="M64" s="79">
        <f t="shared" si="8"/>
        <v>37</v>
      </c>
      <c r="N64" s="79">
        <v>15</v>
      </c>
      <c r="O64" s="79">
        <f t="shared" si="9"/>
        <v>65</v>
      </c>
      <c r="P64" s="83">
        <v>7.7548611111111108E-3</v>
      </c>
      <c r="Q64" s="79">
        <f>(IF(OR($D64="m",$D64="M"),IF(($C64&gt;=20)*($C64&lt;=29),LOOKUP(P64,'XX Run Calc XX'!$A$2:$A$140,'XX Run Calc XX'!$C$2:$C$140),IF(($C64&gt;=30)*($C64&lt;=39),LOOKUP(P64,'XX Run Calc XX'!$A$2:$A$140,'XX Run Calc XX'!$D$2:$D$140),IF(($C64&gt;=40)*($C64&lt;=49),LOOKUP(P64,'XX Run Calc XX'!$A$2:$A$140,'XX Run Calc XX'!$E$2:$E$140),IF($C64&gt;=50,LOOKUP(P64,'XX Run Calc XX'!$A$2:$A$140,'XX Run Calc XX'!$F$2:$F$140),"AGE!")))),IF(OR($D64="f",$D64="F"),IF(($C64&gt;=20)*($C64&lt;=29),LOOKUP(P64,'XX Run Calc XX'!$A$2:$A$140,'XX Run Calc XX'!$I$2:$I$140),IF(($C64&gt;=30)*($C64&lt;=39),LOOKUP(P64,'XX Run Calc XX'!$A$2:$A$140,'XX Run Calc XX'!$J$2:$J$140),IF($C64&gt;=40,LOOKUP(P64,'XX Run Calc XX'!$A$2:$A$140,'XX Run Calc XX'!$K$2:$K$140),"AGE!"))),"Gender!")))</f>
        <v>92</v>
      </c>
      <c r="R64" s="83">
        <v>1.1346064814814814E-3</v>
      </c>
      <c r="S64" s="79">
        <v>22</v>
      </c>
      <c r="T64" s="84">
        <f t="shared" si="10"/>
        <v>297</v>
      </c>
      <c r="U64" s="67"/>
    </row>
    <row r="65" spans="1:21" s="85" customFormat="1" x14ac:dyDescent="0.25">
      <c r="A65" s="46" t="s">
        <v>202</v>
      </c>
      <c r="B65" s="46" t="s">
        <v>201</v>
      </c>
      <c r="C65" s="68">
        <v>29</v>
      </c>
      <c r="D65" s="79" t="s">
        <v>223</v>
      </c>
      <c r="E65" s="80">
        <v>65</v>
      </c>
      <c r="F65" s="81">
        <v>119</v>
      </c>
      <c r="G65" s="79">
        <v>125</v>
      </c>
      <c r="H65" s="82">
        <f t="shared" si="7"/>
        <v>1.0504201680672269</v>
      </c>
      <c r="I65" s="79">
        <f t="shared" si="11"/>
        <v>42</v>
      </c>
      <c r="J65" s="79">
        <v>57</v>
      </c>
      <c r="K65" s="79">
        <f t="shared" si="12"/>
        <v>43</v>
      </c>
      <c r="L65" s="79">
        <v>32</v>
      </c>
      <c r="M65" s="79">
        <f t="shared" si="8"/>
        <v>27</v>
      </c>
      <c r="N65" s="79">
        <v>15</v>
      </c>
      <c r="O65" s="79">
        <f t="shared" si="9"/>
        <v>65</v>
      </c>
      <c r="P65" s="83">
        <v>7.8283564814814813E-3</v>
      </c>
      <c r="Q65" s="79">
        <f>(IF(OR($D65="m",$D65="M"),IF(($C65&gt;=20)*($C65&lt;=29),LOOKUP(P65,'XX Run Calc XX'!$A$2:$A$140,'XX Run Calc XX'!$C$2:$C$140),IF(($C65&gt;=30)*($C65&lt;=39),LOOKUP(P65,'XX Run Calc XX'!$A$2:$A$140,'XX Run Calc XX'!$D$2:$D$140),IF(($C65&gt;=40)*($C65&lt;=49),LOOKUP(P65,'XX Run Calc XX'!$A$2:$A$140,'XX Run Calc XX'!$E$2:$E$140),IF($C65&gt;=50,LOOKUP(P65,'XX Run Calc XX'!$A$2:$A$140,'XX Run Calc XX'!$F$2:$F$140),"AGE!")))),IF(OR($D65="f",$D65="F"),IF(($C65&gt;=20)*($C65&lt;=29),LOOKUP(P65,'XX Run Calc XX'!$A$2:$A$140,'XX Run Calc XX'!$I$2:$I$140),IF(($C65&gt;=30)*($C65&lt;=39),LOOKUP(P65,'XX Run Calc XX'!$A$2:$A$140,'XX Run Calc XX'!$J$2:$J$140),IF($C65&gt;=40,LOOKUP(P65,'XX Run Calc XX'!$A$2:$A$140,'XX Run Calc XX'!$K$2:$K$140),"AGE!"))),"Gender!")))</f>
        <v>90</v>
      </c>
      <c r="R65" s="83">
        <v>1.0665509259259259E-3</v>
      </c>
      <c r="S65" s="79">
        <v>28</v>
      </c>
      <c r="T65" s="84">
        <f t="shared" si="10"/>
        <v>295</v>
      </c>
      <c r="U65" s="67"/>
    </row>
    <row r="66" spans="1:21" s="85" customFormat="1" x14ac:dyDescent="0.25">
      <c r="A66" s="46" t="s">
        <v>186</v>
      </c>
      <c r="B66" s="46" t="s">
        <v>185</v>
      </c>
      <c r="C66" s="68">
        <v>55</v>
      </c>
      <c r="D66" s="79" t="s">
        <v>222</v>
      </c>
      <c r="E66" s="80">
        <v>64</v>
      </c>
      <c r="F66" s="81">
        <v>159</v>
      </c>
      <c r="G66" s="79">
        <v>205</v>
      </c>
      <c r="H66" s="82">
        <f t="shared" si="7"/>
        <v>1.2893081761006289</v>
      </c>
      <c r="I66" s="79">
        <f t="shared" si="11"/>
        <v>51</v>
      </c>
      <c r="J66" s="79">
        <v>33</v>
      </c>
      <c r="K66" s="79">
        <f t="shared" si="12"/>
        <v>28</v>
      </c>
      <c r="L66" s="79">
        <v>22</v>
      </c>
      <c r="M66" s="79">
        <f t="shared" si="8"/>
        <v>25</v>
      </c>
      <c r="N66" s="79">
        <v>18</v>
      </c>
      <c r="O66" s="79">
        <f t="shared" si="9"/>
        <v>67</v>
      </c>
      <c r="P66" s="83">
        <v>7.7495370370370366E-3</v>
      </c>
      <c r="Q66" s="79">
        <f>(IF(OR($D66="m",$D66="M"),IF(($C66&gt;=20)*($C66&lt;=29),LOOKUP(P66,'XX Run Calc XX'!$A$2:$A$140,'XX Run Calc XX'!$C$2:$C$140),IF(($C66&gt;=30)*($C66&lt;=39),LOOKUP(P66,'XX Run Calc XX'!$A$2:$A$140,'XX Run Calc XX'!$D$2:$D$140),IF(($C66&gt;=40)*($C66&lt;=49),LOOKUP(P66,'XX Run Calc XX'!$A$2:$A$140,'XX Run Calc XX'!$E$2:$E$140),IF($C66&gt;=50,LOOKUP(P66,'XX Run Calc XX'!$A$2:$A$140,'XX Run Calc XX'!$F$2:$F$140),"AGE!")))),IF(OR($D66="f",$D66="F"),IF(($C66&gt;=20)*($C66&lt;=29),LOOKUP(P66,'XX Run Calc XX'!$A$2:$A$140,'XX Run Calc XX'!$I$2:$I$140),IF(($C66&gt;=30)*($C66&lt;=39),LOOKUP(P66,'XX Run Calc XX'!$A$2:$A$140,'XX Run Calc XX'!$J$2:$J$140),IF($C66&gt;=40,LOOKUP(P66,'XX Run Calc XX'!$A$2:$A$140,'XX Run Calc XX'!$K$2:$K$140),"AGE!"))),"Gender!")))</f>
        <v>100</v>
      </c>
      <c r="R66" s="83">
        <v>1.1089120370370369E-3</v>
      </c>
      <c r="S66" s="79">
        <f>LOOKUP($R66,'XX Ag Calc XX'!$A$3:$A$122,'XX Ag Calc XX'!$C$3:$C$122)</f>
        <v>24</v>
      </c>
      <c r="T66" s="84">
        <f t="shared" si="10"/>
        <v>295</v>
      </c>
      <c r="U66" s="67"/>
    </row>
    <row r="67" spans="1:21" s="85" customFormat="1" x14ac:dyDescent="0.25">
      <c r="A67" s="46" t="s">
        <v>121</v>
      </c>
      <c r="B67" s="46" t="s">
        <v>129</v>
      </c>
      <c r="C67" s="68">
        <v>30</v>
      </c>
      <c r="D67" s="79" t="s">
        <v>223</v>
      </c>
      <c r="E67" s="80">
        <v>64</v>
      </c>
      <c r="F67" s="81">
        <v>142</v>
      </c>
      <c r="G67" s="79">
        <v>135</v>
      </c>
      <c r="H67" s="82">
        <f t="shared" ref="H67:H98" si="13">G67/F67</f>
        <v>0.95070422535211263</v>
      </c>
      <c r="I67" s="79">
        <f t="shared" si="11"/>
        <v>40</v>
      </c>
      <c r="J67" s="79">
        <v>54</v>
      </c>
      <c r="K67" s="79">
        <f t="shared" si="12"/>
        <v>43</v>
      </c>
      <c r="L67" s="79">
        <v>31</v>
      </c>
      <c r="M67" s="79">
        <f t="shared" ref="M67:M98" si="14">IF(L67=0,0,(IF(OR($D67="m",$D67="M"),IF(($C67&gt;=20)*($C67&lt;=29),L67-3,IF(($C67&gt;=30)*($C67&lt;=39),L67-1,IF(($C67&gt;=40)*($C67&lt;=49),L67-1,IF($C67&gt;=50,L67+3,"AGE!")))),IF(OR($D67="f",$D67="F"),IF(($C67&gt;=20)*($C67&lt;=29),L67-5,IF(($C67&gt;=30)*($C67&lt;=39),L67-5,IF($C67&gt;=40,L67-1,"AGE!"))),"Gender!"))))</f>
        <v>26</v>
      </c>
      <c r="N67" s="79">
        <v>16</v>
      </c>
      <c r="O67" s="79">
        <f t="shared" ref="O67:O98" si="15">(IF(OR($D67="m",$D67="M"),IF(($C67&gt;=20)*($C67&lt;=29),IF($N67=0,0,IF($N67&lt;=19,3*($N67+2),IF($N67=20,65,$N67+45))),IF(($C67&gt;=30)*($C67&lt;=39),IF($N67=0,0,IF($N67&lt;=18,3*($N67+3),IF($N67=19,65,$N67+46))),IF(($C67&gt;=40)*($C67&lt;=49),IF($N67=0,0,IF($N67&lt;=16,3*($N67+5),IF($N67=17,65,$N67+48))),IF($C67&gt;=50,IF($N67=0,0,IF($N67&lt;=15,3*($N67+6),IF($N67=16,65,$N67+49))),"AGE!")))),IF(OR($D67="f",$D67="F"),IF(($C67&gt;=20)*($C67&lt;=29),IF($N67=0,0,IF($N67&lt;=14,3*($N67+7),IF($N67=15,65,$N67+50))),IF(($C67&gt;=30)*($C67&lt;=39),IF($N67=0,0,IF($N67&lt;=14,3*($N67+7),IF($N67=15,65,$N67+50))),IF($C67&gt;=40,IF($N67=0,0,IF($N67&lt;=13,3*($N67+8),IF($N67=14,65,$N67+51))),"AGE!"))),"Gender!")))</f>
        <v>66</v>
      </c>
      <c r="P67" s="83">
        <v>7.8760416666666666E-3</v>
      </c>
      <c r="Q67" s="79">
        <f>(IF(OR($D67="m",$D67="M"),IF(($C67&gt;=20)*($C67&lt;=29),LOOKUP(P67,'XX Run Calc XX'!$A$2:$A$140,'XX Run Calc XX'!$C$2:$C$140),IF(($C67&gt;=30)*($C67&lt;=39),LOOKUP(P67,'XX Run Calc XX'!$A$2:$A$140,'XX Run Calc XX'!$D$2:$D$140),IF(($C67&gt;=40)*($C67&lt;=49),LOOKUP(P67,'XX Run Calc XX'!$A$2:$A$140,'XX Run Calc XX'!$E$2:$E$140),IF($C67&gt;=50,LOOKUP(P67,'XX Run Calc XX'!$A$2:$A$140,'XX Run Calc XX'!$F$2:$F$140),"AGE!")))),IF(OR($D67="f",$D67="F"),IF(($C67&gt;=20)*($C67&lt;=29),LOOKUP(P67,'XX Run Calc XX'!$A$2:$A$140,'XX Run Calc XX'!$I$2:$I$140),IF(($C67&gt;=30)*($C67&lt;=39),LOOKUP(P67,'XX Run Calc XX'!$A$2:$A$140,'XX Run Calc XX'!$J$2:$J$140),IF($C67&gt;=40,LOOKUP(P67,'XX Run Calc XX'!$A$2:$A$140,'XX Run Calc XX'!$K$2:$K$140),"AGE!"))),"Gender!")))</f>
        <v>91</v>
      </c>
      <c r="R67" s="83">
        <v>1.059375E-3</v>
      </c>
      <c r="S67" s="79">
        <v>29</v>
      </c>
      <c r="T67" s="84">
        <f t="shared" ref="T67:T98" si="16">SUM(I67,K67,M67,O67,Q67,S67)</f>
        <v>295</v>
      </c>
      <c r="U67" s="67"/>
    </row>
    <row r="68" spans="1:21" s="85" customFormat="1" x14ac:dyDescent="0.25">
      <c r="A68" s="46" t="s">
        <v>206</v>
      </c>
      <c r="B68" s="46" t="s">
        <v>205</v>
      </c>
      <c r="C68" s="68">
        <v>38</v>
      </c>
      <c r="D68" s="86" t="s">
        <v>222</v>
      </c>
      <c r="E68" s="80">
        <v>69</v>
      </c>
      <c r="F68" s="81">
        <v>195</v>
      </c>
      <c r="G68" s="79">
        <v>275</v>
      </c>
      <c r="H68" s="82">
        <f t="shared" si="13"/>
        <v>1.4102564102564104</v>
      </c>
      <c r="I68" s="79">
        <f t="shared" si="11"/>
        <v>48</v>
      </c>
      <c r="J68" s="79">
        <v>43</v>
      </c>
      <c r="K68" s="79">
        <f t="shared" si="12"/>
        <v>31</v>
      </c>
      <c r="L68" s="79">
        <v>27</v>
      </c>
      <c r="M68" s="79">
        <f t="shared" si="14"/>
        <v>26</v>
      </c>
      <c r="N68" s="79">
        <v>18</v>
      </c>
      <c r="O68" s="79">
        <f t="shared" si="15"/>
        <v>63</v>
      </c>
      <c r="P68" s="87">
        <v>8.2170138888888883E-3</v>
      </c>
      <c r="Q68" s="79">
        <f>(IF(OR($D68="m",$D68="M"),IF(($C68&gt;=20)*($C68&lt;=29),LOOKUP(P68,'XX Run Calc XX'!$A$2:$A$140,'XX Run Calc XX'!$C$2:$C$140),IF(($C68&gt;=30)*($C68&lt;=39),LOOKUP(P68,'XX Run Calc XX'!$A$2:$A$140,'XX Run Calc XX'!$D$2:$D$140),IF(($C68&gt;=40)*($C68&lt;=49),LOOKUP(P68,'XX Run Calc XX'!$A$2:$A$140,'XX Run Calc XX'!$E$2:$E$140),IF($C68&gt;=50,LOOKUP(P68,'XX Run Calc XX'!$A$2:$A$140,'XX Run Calc XX'!$F$2:$F$140),"AGE!")))),IF(OR($D68="f",$D68="F"),IF(($C68&gt;=20)*($C68&lt;=29),LOOKUP(P68,'XX Run Calc XX'!$A$2:$A$140,'XX Run Calc XX'!$I$2:$I$140),IF(($C68&gt;=30)*($C68&lt;=39),LOOKUP(P68,'XX Run Calc XX'!$A$2:$A$140,'XX Run Calc XX'!$J$2:$J$140),IF($C68&gt;=40,LOOKUP(P68,'XX Run Calc XX'!$A$2:$A$140,'XX Run Calc XX'!$K$2:$K$140),"AGE!"))),"Gender!")))</f>
        <v>81</v>
      </c>
      <c r="R68" s="83">
        <v>8.547453703703704E-4</v>
      </c>
      <c r="S68" s="79">
        <f>LOOKUP($R68,'XX Ag Calc XX'!$A$3:$A$122,'XX Ag Calc XX'!$C$3:$C$122)</f>
        <v>46</v>
      </c>
      <c r="T68" s="84">
        <f t="shared" si="16"/>
        <v>295</v>
      </c>
      <c r="U68" s="67"/>
    </row>
    <row r="69" spans="1:21" s="85" customFormat="1" x14ac:dyDescent="0.25">
      <c r="A69" s="46" t="s">
        <v>183</v>
      </c>
      <c r="B69" s="46" t="s">
        <v>182</v>
      </c>
      <c r="C69" s="68">
        <v>44</v>
      </c>
      <c r="D69" s="79" t="s">
        <v>222</v>
      </c>
      <c r="E69" s="80">
        <v>66</v>
      </c>
      <c r="F69" s="81">
        <v>174</v>
      </c>
      <c r="G69" s="79">
        <v>235</v>
      </c>
      <c r="H69" s="82">
        <f t="shared" si="13"/>
        <v>1.3505747126436782</v>
      </c>
      <c r="I69" s="79">
        <f t="shared" si="11"/>
        <v>50</v>
      </c>
      <c r="J69" s="79">
        <v>48</v>
      </c>
      <c r="K69" s="79">
        <f t="shared" si="12"/>
        <v>41</v>
      </c>
      <c r="L69" s="79">
        <v>17</v>
      </c>
      <c r="M69" s="79">
        <f t="shared" si="14"/>
        <v>16</v>
      </c>
      <c r="N69" s="79">
        <v>16</v>
      </c>
      <c r="O69" s="79">
        <f t="shared" si="15"/>
        <v>63</v>
      </c>
      <c r="P69" s="83">
        <v>6.7550925925925929E-3</v>
      </c>
      <c r="Q69" s="79">
        <f>(IF(OR($D69="m",$D69="M"),IF(($C69&gt;=20)*($C69&lt;=29),LOOKUP(P69,'XX Run Calc XX'!$A$2:$A$140,'XX Run Calc XX'!$C$2:$C$140),IF(($C69&gt;=30)*($C69&lt;=39),LOOKUP(P69,'XX Run Calc XX'!$A$2:$A$140,'XX Run Calc XX'!$D$2:$D$140),IF(($C69&gt;=40)*($C69&lt;=49),LOOKUP(P69,'XX Run Calc XX'!$A$2:$A$140,'XX Run Calc XX'!$E$2:$E$140),IF($C69&gt;=50,LOOKUP(P69,'XX Run Calc XX'!$A$2:$A$140,'XX Run Calc XX'!$F$2:$F$140),"AGE!")))),IF(OR($D69="f",$D69="F"),IF(($C69&gt;=20)*($C69&lt;=29),LOOKUP(P69,'XX Run Calc XX'!$A$2:$A$140,'XX Run Calc XX'!$I$2:$I$140),IF(($C69&gt;=30)*($C69&lt;=39),LOOKUP(P69,'XX Run Calc XX'!$A$2:$A$140,'XX Run Calc XX'!$J$2:$J$140),IF($C69&gt;=40,LOOKUP(P69,'XX Run Calc XX'!$A$2:$A$140,'XX Run Calc XX'!$K$2:$K$140),"AGE!"))),"Gender!")))</f>
        <v>96</v>
      </c>
      <c r="R69" s="83">
        <v>1.0539351851851851E-3</v>
      </c>
      <c r="S69" s="79">
        <v>29</v>
      </c>
      <c r="T69" s="84">
        <f t="shared" si="16"/>
        <v>295</v>
      </c>
      <c r="U69" s="67"/>
    </row>
    <row r="70" spans="1:21" s="85" customFormat="1" x14ac:dyDescent="0.25">
      <c r="A70" s="46" t="s">
        <v>107</v>
      </c>
      <c r="B70" s="46" t="s">
        <v>108</v>
      </c>
      <c r="C70" s="68">
        <v>37</v>
      </c>
      <c r="D70" s="79" t="s">
        <v>222</v>
      </c>
      <c r="E70" s="80">
        <v>71</v>
      </c>
      <c r="F70" s="81">
        <v>192</v>
      </c>
      <c r="G70" s="79">
        <v>310</v>
      </c>
      <c r="H70" s="82">
        <f t="shared" si="13"/>
        <v>1.6145833333333333</v>
      </c>
      <c r="I70" s="79">
        <f t="shared" si="11"/>
        <v>56</v>
      </c>
      <c r="J70" s="79">
        <v>46</v>
      </c>
      <c r="K70" s="79">
        <f t="shared" si="12"/>
        <v>34</v>
      </c>
      <c r="L70" s="79">
        <v>25</v>
      </c>
      <c r="M70" s="79">
        <f t="shared" si="14"/>
        <v>24</v>
      </c>
      <c r="N70" s="79">
        <v>17</v>
      </c>
      <c r="O70" s="79">
        <f t="shared" si="15"/>
        <v>60</v>
      </c>
      <c r="P70" s="83">
        <v>8.4645833333333326E-3</v>
      </c>
      <c r="Q70" s="79">
        <f>(IF(OR($D70="m",$D70="M"),IF(($C70&gt;=20)*($C70&lt;=29),LOOKUP(P70,'XX Run Calc XX'!$A$2:$A$140,'XX Run Calc XX'!$C$2:$C$140),IF(($C70&gt;=30)*($C70&lt;=39),LOOKUP(P70,'XX Run Calc XX'!$A$2:$A$140,'XX Run Calc XX'!$D$2:$D$140),IF(($C70&gt;=40)*($C70&lt;=49),LOOKUP(P70,'XX Run Calc XX'!$A$2:$A$140,'XX Run Calc XX'!$E$2:$E$140),IF($C70&gt;=50,LOOKUP(P70,'XX Run Calc XX'!$A$2:$A$140,'XX Run Calc XX'!$F$2:$F$140),"AGE!")))),IF(OR($D70="f",$D70="F"),IF(($C70&gt;=20)*($C70&lt;=29),LOOKUP(P70,'XX Run Calc XX'!$A$2:$A$140,'XX Run Calc XX'!$I$2:$I$140),IF(($C70&gt;=30)*($C70&lt;=39),LOOKUP(P70,'XX Run Calc XX'!$A$2:$A$140,'XX Run Calc XX'!$J$2:$J$140),IF($C70&gt;=40,LOOKUP(P70,'XX Run Calc XX'!$A$2:$A$140,'XX Run Calc XX'!$K$2:$K$140),"AGE!"))),"Gender!")))</f>
        <v>78</v>
      </c>
      <c r="R70" s="83">
        <v>9.0023148148148146E-4</v>
      </c>
      <c r="S70" s="79">
        <f>LOOKUP($R70,'XX Ag Calc XX'!$A$3:$A$122,'XX Ag Calc XX'!$C$3:$C$122)</f>
        <v>42</v>
      </c>
      <c r="T70" s="84">
        <f t="shared" si="16"/>
        <v>294</v>
      </c>
      <c r="U70" s="67"/>
    </row>
    <row r="71" spans="1:21" s="85" customFormat="1" x14ac:dyDescent="0.25">
      <c r="A71" s="46" t="s">
        <v>84</v>
      </c>
      <c r="B71" s="46" t="s">
        <v>85</v>
      </c>
      <c r="C71" s="68">
        <v>42</v>
      </c>
      <c r="D71" s="79" t="s">
        <v>222</v>
      </c>
      <c r="E71" s="80">
        <v>69</v>
      </c>
      <c r="F71" s="81">
        <v>200</v>
      </c>
      <c r="G71" s="79">
        <v>0</v>
      </c>
      <c r="H71" s="82">
        <f t="shared" si="13"/>
        <v>0</v>
      </c>
      <c r="I71" s="79">
        <f>IF(G71=0,0,(IF(OR($D71="m",$D71="M"),IF((#REF!&gt;=20)*(#REF!&lt;=29),INT(2*(((100*($G71/$F71))-25)/5)),IF((#REF!&gt;=30)*(#REF!&lt;=39),INT(2*((100*($G71/$F71)-20)/5)),IF((#REF!&gt;=40)*(#REF!&lt;=49),INT(2*((100*($G71/$F71)-10)/5)),IF(#REF!&gt;=50,INT(2*(((100*($G71/$F71)))/5)),"AGE!")))),IF(OR($D71="f",$D71="F"),IF((#REF!&gt;=20)*(#REF!&lt;=29),INT(2*(((100*($G71/$F71)))/5)),IF((#REF!&gt;=30)*(#REF!&lt;=39),INT(2*((100*($G71/$F71)+5)/5)),IF(#REF!&gt;=40,INT(2*((100*($G71/$F71)+10)/5)),"AGE!"))),"Gender!"))))</f>
        <v>0</v>
      </c>
      <c r="J71" s="79">
        <v>47</v>
      </c>
      <c r="K71" s="79">
        <f t="shared" si="12"/>
        <v>40</v>
      </c>
      <c r="L71" s="79">
        <v>42</v>
      </c>
      <c r="M71" s="79">
        <f t="shared" si="14"/>
        <v>41</v>
      </c>
      <c r="N71" s="79">
        <v>30</v>
      </c>
      <c r="O71" s="79">
        <f t="shared" si="15"/>
        <v>78</v>
      </c>
      <c r="P71" s="83">
        <v>7.8212962962962967E-3</v>
      </c>
      <c r="Q71" s="79">
        <f>(IF(OR($D71="m",$D71="M"),IF(($C71&gt;=20)*($C71&lt;=29),LOOKUP(P71,'XX Run Calc XX'!$A$2:$A$140,'XX Run Calc XX'!$C$2:$C$140),IF(($C71&gt;=30)*($C71&lt;=39),LOOKUP(P71,'XX Run Calc XX'!$A$2:$A$140,'XX Run Calc XX'!$D$2:$D$140),IF(($C71&gt;=40)*($C71&lt;=49),LOOKUP(P71,'XX Run Calc XX'!$A$2:$A$140,'XX Run Calc XX'!$E$2:$E$140),IF($C71&gt;=50,LOOKUP(P71,'XX Run Calc XX'!$A$2:$A$140,'XX Run Calc XX'!$F$2:$F$140),"AGE!")))),IF(OR($D71="f",$D71="F"),IF(($C71&gt;=20)*($C71&lt;=29),LOOKUP(P71,'XX Run Calc XX'!$A$2:$A$140,'XX Run Calc XX'!$I$2:$I$140),IF(($C71&gt;=30)*($C71&lt;=39),LOOKUP(P71,'XX Run Calc XX'!$A$2:$A$140,'XX Run Calc XX'!$J$2:$J$140),IF($C71&gt;=40,LOOKUP(P71,'XX Run Calc XX'!$A$2:$A$140,'XX Run Calc XX'!$K$2:$K$140),"AGE!"))),"Gender!")))</f>
        <v>87</v>
      </c>
      <c r="R71" s="83">
        <v>8.5578703703703695E-4</v>
      </c>
      <c r="S71" s="79">
        <f>LOOKUP($R71,'XX Ag Calc XX'!$A$3:$A$122,'XX Ag Calc XX'!$C$3:$C$122)</f>
        <v>46</v>
      </c>
      <c r="T71" s="84">
        <f t="shared" si="16"/>
        <v>292</v>
      </c>
      <c r="U71" s="67"/>
    </row>
    <row r="72" spans="1:21" s="85" customFormat="1" x14ac:dyDescent="0.25">
      <c r="A72" s="46" t="s">
        <v>165</v>
      </c>
      <c r="B72" s="46" t="s">
        <v>166</v>
      </c>
      <c r="C72" s="68">
        <v>44</v>
      </c>
      <c r="D72" s="79" t="s">
        <v>222</v>
      </c>
      <c r="E72" s="80">
        <v>66</v>
      </c>
      <c r="F72" s="81">
        <v>146</v>
      </c>
      <c r="G72" s="79">
        <v>210</v>
      </c>
      <c r="H72" s="82">
        <f t="shared" si="13"/>
        <v>1.4383561643835616</v>
      </c>
      <c r="I72" s="79">
        <f t="shared" ref="I72:I103" si="17">IF(G72=0,0,(IF(OR($D72="m",$D72="M"),IF(($C72&gt;=20)*($C72&lt;=29),INT(2*(((100*($G72/$F72))-25)/5)),IF(($C72&gt;=30)*($C72&lt;=39),INT(2*((100*($G72/$F72)-20)/5)),IF(($C72&gt;=40)*($C72&lt;=49),INT(2*((100*($G72/$F72)-10)/5)),IF($C72&gt;=50,INT(2*(((100*($G72/$F72)))/5)),"AGE!")))),IF(OR($D72="f",$D72="F"),IF(($C72&gt;=20)*($C72&lt;=29),INT(2*(((100*($G72/$F72)))/5)),IF(($C72&gt;=30)*($C72&lt;=39),INT(2*((100*($G72/$F72)+5)/5)),IF($C72&gt;=40,INT(2*((100*($G72/$F72)+10)/5)),"AGE!"))),"Gender!"))))</f>
        <v>53</v>
      </c>
      <c r="J72" s="79">
        <v>39</v>
      </c>
      <c r="K72" s="79">
        <f t="shared" si="12"/>
        <v>32</v>
      </c>
      <c r="L72" s="79">
        <v>35</v>
      </c>
      <c r="M72" s="79">
        <f t="shared" si="14"/>
        <v>34</v>
      </c>
      <c r="N72" s="79">
        <v>20</v>
      </c>
      <c r="O72" s="79">
        <f t="shared" si="15"/>
        <v>68</v>
      </c>
      <c r="P72" s="83">
        <v>9.4967592592592586E-3</v>
      </c>
      <c r="Q72" s="79">
        <f>(IF(OR($D72="m",$D72="M"),IF(($C72&gt;=20)*($C72&lt;=29),LOOKUP(P72,'XX Run Calc XX'!$A$2:$A$140,'XX Run Calc XX'!$C$2:$C$140),IF(($C72&gt;=30)*($C72&lt;=39),LOOKUP(P72,'XX Run Calc XX'!$A$2:$A$140,'XX Run Calc XX'!$D$2:$D$140),IF(($C72&gt;=40)*($C72&lt;=49),LOOKUP(P72,'XX Run Calc XX'!$A$2:$A$140,'XX Run Calc XX'!$E$2:$E$140),IF($C72&gt;=50,LOOKUP(P72,'XX Run Calc XX'!$A$2:$A$140,'XX Run Calc XX'!$F$2:$F$140),"AGE!")))),IF(OR($D72="f",$D72="F"),IF(($C72&gt;=20)*($C72&lt;=29),LOOKUP(P72,'XX Run Calc XX'!$A$2:$A$140,'XX Run Calc XX'!$I$2:$I$140),IF(($C72&gt;=30)*($C72&lt;=39),LOOKUP(P72,'XX Run Calc XX'!$A$2:$A$140,'XX Run Calc XX'!$J$2:$J$140),IF($C72&gt;=40,LOOKUP(P72,'XX Run Calc XX'!$A$2:$A$140,'XX Run Calc XX'!$K$2:$K$140),"AGE!"))),"Gender!")))</f>
        <v>72</v>
      </c>
      <c r="R72" s="83">
        <v>1.0138888888888888E-3</v>
      </c>
      <c r="S72" s="79">
        <f>LOOKUP($R72,'XX Ag Calc XX'!$A$3:$A$122,'XX Ag Calc XX'!$C$3:$C$122)</f>
        <v>32</v>
      </c>
      <c r="T72" s="84">
        <f t="shared" si="16"/>
        <v>291</v>
      </c>
      <c r="U72" s="67"/>
    </row>
    <row r="73" spans="1:21" s="85" customFormat="1" x14ac:dyDescent="0.25">
      <c r="A73" s="46" t="s">
        <v>65</v>
      </c>
      <c r="B73" s="46" t="s">
        <v>64</v>
      </c>
      <c r="C73" s="68">
        <v>41</v>
      </c>
      <c r="D73" s="79" t="s">
        <v>222</v>
      </c>
      <c r="E73" s="80">
        <v>70</v>
      </c>
      <c r="F73" s="81">
        <v>185</v>
      </c>
      <c r="G73" s="79">
        <v>215</v>
      </c>
      <c r="H73" s="82">
        <f t="shared" si="13"/>
        <v>1.1621621621621621</v>
      </c>
      <c r="I73" s="79">
        <f t="shared" si="17"/>
        <v>42</v>
      </c>
      <c r="J73" s="79">
        <v>38</v>
      </c>
      <c r="K73" s="79">
        <f t="shared" si="12"/>
        <v>31</v>
      </c>
      <c r="L73" s="79">
        <v>36</v>
      </c>
      <c r="M73" s="79">
        <f t="shared" si="14"/>
        <v>35</v>
      </c>
      <c r="N73" s="79">
        <v>17</v>
      </c>
      <c r="O73" s="79">
        <f t="shared" si="15"/>
        <v>65</v>
      </c>
      <c r="P73" s="83">
        <v>7.0453703703703711E-3</v>
      </c>
      <c r="Q73" s="79">
        <f>(IF(OR($D73="m",$D73="M"),IF(($C73&gt;=20)*($C73&lt;=29),LOOKUP(P73,'XX Run Calc XX'!$A$2:$A$140,'XX Run Calc XX'!$C$2:$C$140),IF(($C73&gt;=30)*($C73&lt;=39),LOOKUP(P73,'XX Run Calc XX'!$A$2:$A$140,'XX Run Calc XX'!$D$2:$D$140),IF(($C73&gt;=40)*($C73&lt;=49),LOOKUP(P73,'XX Run Calc XX'!$A$2:$A$140,'XX Run Calc XX'!$E$2:$E$140),IF($C73&gt;=50,LOOKUP(P73,'XX Run Calc XX'!$A$2:$A$140,'XX Run Calc XX'!$F$2:$F$140),"AGE!")))),IF(OR($D73="f",$D73="F"),IF(($C73&gt;=20)*($C73&lt;=29),LOOKUP(P73,'XX Run Calc XX'!$A$2:$A$140,'XX Run Calc XX'!$I$2:$I$140),IF(($C73&gt;=30)*($C73&lt;=39),LOOKUP(P73,'XX Run Calc XX'!$A$2:$A$140,'XX Run Calc XX'!$J$2:$J$140),IF($C73&gt;=40,LOOKUP(P73,'XX Run Calc XX'!$A$2:$A$140,'XX Run Calc XX'!$K$2:$K$140),"AGE!"))),"Gender!")))</f>
        <v>94</v>
      </c>
      <c r="R73" s="83">
        <v>1.1082175925925925E-3</v>
      </c>
      <c r="S73" s="79">
        <v>24</v>
      </c>
      <c r="T73" s="84">
        <f t="shared" si="16"/>
        <v>291</v>
      </c>
      <c r="U73" s="67"/>
    </row>
    <row r="74" spans="1:21" s="85" customFormat="1" x14ac:dyDescent="0.25">
      <c r="A74" s="46" t="s">
        <v>79</v>
      </c>
      <c r="B74" s="46" t="s">
        <v>76</v>
      </c>
      <c r="C74" s="68">
        <v>30</v>
      </c>
      <c r="D74" s="79" t="s">
        <v>222</v>
      </c>
      <c r="E74" s="80">
        <v>69</v>
      </c>
      <c r="F74" s="81">
        <v>206</v>
      </c>
      <c r="G74" s="79">
        <v>290</v>
      </c>
      <c r="H74" s="82">
        <f t="shared" si="13"/>
        <v>1.4077669902912622</v>
      </c>
      <c r="I74" s="79">
        <f t="shared" si="17"/>
        <v>48</v>
      </c>
      <c r="J74" s="79">
        <v>41</v>
      </c>
      <c r="K74" s="79">
        <f t="shared" si="12"/>
        <v>29</v>
      </c>
      <c r="L74" s="79">
        <v>35</v>
      </c>
      <c r="M74" s="79">
        <f t="shared" si="14"/>
        <v>34</v>
      </c>
      <c r="N74" s="79">
        <v>14</v>
      </c>
      <c r="O74" s="79">
        <f t="shared" si="15"/>
        <v>51</v>
      </c>
      <c r="P74" s="83">
        <v>7.4559027777777774E-3</v>
      </c>
      <c r="Q74" s="79">
        <f>(IF(OR($D74="m",$D74="M"),IF(($C74&gt;=20)*($C74&lt;=29),LOOKUP(P74,'XX Run Calc XX'!$A$2:$A$140,'XX Run Calc XX'!$C$2:$C$140),IF(($C74&gt;=30)*($C74&lt;=39),LOOKUP(P74,'XX Run Calc XX'!$A$2:$A$140,'XX Run Calc XX'!$D$2:$D$140),IF(($C74&gt;=40)*($C74&lt;=49),LOOKUP(P74,'XX Run Calc XX'!$A$2:$A$140,'XX Run Calc XX'!$E$2:$E$140),IF($C74&gt;=50,LOOKUP(P74,'XX Run Calc XX'!$A$2:$A$140,'XX Run Calc XX'!$F$2:$F$140),"AGE!")))),IF(OR($D74="f",$D74="F"),IF(($C74&gt;=20)*($C74&lt;=29),LOOKUP(P74,'XX Run Calc XX'!$A$2:$A$140,'XX Run Calc XX'!$I$2:$I$140),IF(($C74&gt;=30)*($C74&lt;=39),LOOKUP(P74,'XX Run Calc XX'!$A$2:$A$140,'XX Run Calc XX'!$J$2:$J$140),IF($C74&gt;=40,LOOKUP(P74,'XX Run Calc XX'!$A$2:$A$140,'XX Run Calc XX'!$K$2:$K$140),"AGE!"))),"Gender!")))</f>
        <v>87</v>
      </c>
      <c r="R74" s="83">
        <v>9.0995370370370373E-4</v>
      </c>
      <c r="S74" s="79">
        <f>LOOKUP($R74,'XX Ag Calc XX'!$A$3:$A$122,'XX Ag Calc XX'!$C$3:$C$122)</f>
        <v>41</v>
      </c>
      <c r="T74" s="84">
        <f t="shared" si="16"/>
        <v>290</v>
      </c>
      <c r="U74" s="67"/>
    </row>
    <row r="75" spans="1:21" s="85" customFormat="1" x14ac:dyDescent="0.25">
      <c r="A75" s="46" t="s">
        <v>212</v>
      </c>
      <c r="B75" s="46" t="s">
        <v>211</v>
      </c>
      <c r="C75" s="68">
        <v>29</v>
      </c>
      <c r="D75" s="86" t="s">
        <v>222</v>
      </c>
      <c r="E75" s="80">
        <v>73</v>
      </c>
      <c r="F75" s="81">
        <v>171</v>
      </c>
      <c r="G75" s="79">
        <v>215</v>
      </c>
      <c r="H75" s="82">
        <f t="shared" si="13"/>
        <v>1.2573099415204678</v>
      </c>
      <c r="I75" s="79">
        <f t="shared" si="17"/>
        <v>40</v>
      </c>
      <c r="J75" s="79">
        <v>57</v>
      </c>
      <c r="K75" s="79">
        <f t="shared" si="12"/>
        <v>40</v>
      </c>
      <c r="L75" s="79">
        <v>29</v>
      </c>
      <c r="M75" s="79">
        <f t="shared" si="14"/>
        <v>26</v>
      </c>
      <c r="N75" s="79">
        <v>17</v>
      </c>
      <c r="O75" s="79">
        <f t="shared" si="15"/>
        <v>57</v>
      </c>
      <c r="P75" s="87">
        <v>6.5462962962962957E-3</v>
      </c>
      <c r="Q75" s="79">
        <f>(IF(OR($D75="m",$D75="M"),IF(($C75&gt;=20)*($C75&lt;=29),LOOKUP(P75,'XX Run Calc XX'!$A$2:$A$140,'XX Run Calc XX'!$C$2:$C$140),IF(($C75&gt;=30)*($C75&lt;=39),LOOKUP(P75,'XX Run Calc XX'!$A$2:$A$140,'XX Run Calc XX'!$D$2:$D$140),IF(($C75&gt;=40)*($C75&lt;=49),LOOKUP(P75,'XX Run Calc XX'!$A$2:$A$140,'XX Run Calc XX'!$E$2:$E$140),IF($C75&gt;=50,LOOKUP(P75,'XX Run Calc XX'!$A$2:$A$140,'XX Run Calc XX'!$F$2:$F$140),"AGE!")))),IF(OR($D75="f",$D75="F"),IF(($C75&gt;=20)*($C75&lt;=29),LOOKUP(P75,'XX Run Calc XX'!$A$2:$A$140,'XX Run Calc XX'!$I$2:$I$140),IF(($C75&gt;=30)*($C75&lt;=39),LOOKUP(P75,'XX Run Calc XX'!$A$2:$A$140,'XX Run Calc XX'!$J$2:$J$140),IF($C75&gt;=40,LOOKUP(P75,'XX Run Calc XX'!$A$2:$A$140,'XX Run Calc XX'!$K$2:$K$140),"AGE!"))),"Gender!")))</f>
        <v>91</v>
      </c>
      <c r="R75" s="83">
        <v>9.8564814814814804E-4</v>
      </c>
      <c r="S75" s="79">
        <v>35</v>
      </c>
      <c r="T75" s="84">
        <f t="shared" si="16"/>
        <v>289</v>
      </c>
      <c r="U75" s="67"/>
    </row>
    <row r="76" spans="1:21" s="85" customFormat="1" x14ac:dyDescent="0.25">
      <c r="A76" s="46" t="s">
        <v>117</v>
      </c>
      <c r="B76" s="46" t="s">
        <v>115</v>
      </c>
      <c r="C76" s="68">
        <v>27</v>
      </c>
      <c r="D76" s="79" t="s">
        <v>222</v>
      </c>
      <c r="E76" s="80">
        <v>76</v>
      </c>
      <c r="F76" s="81">
        <v>204</v>
      </c>
      <c r="G76" s="79">
        <v>205</v>
      </c>
      <c r="H76" s="82">
        <f t="shared" si="13"/>
        <v>1.0049019607843137</v>
      </c>
      <c r="I76" s="79">
        <f t="shared" si="17"/>
        <v>30</v>
      </c>
      <c r="J76" s="79">
        <v>52</v>
      </c>
      <c r="K76" s="79">
        <f t="shared" si="12"/>
        <v>35</v>
      </c>
      <c r="L76" s="79">
        <v>41</v>
      </c>
      <c r="M76" s="79">
        <f t="shared" si="14"/>
        <v>38</v>
      </c>
      <c r="N76" s="79">
        <v>17</v>
      </c>
      <c r="O76" s="79">
        <f t="shared" si="15"/>
        <v>57</v>
      </c>
      <c r="P76" s="83">
        <v>6.382986111111111E-3</v>
      </c>
      <c r="Q76" s="79">
        <f>(IF(OR($D76="m",$D76="M"),IF(($C76&gt;=20)*($C76&lt;=29),LOOKUP(P76,'XX Run Calc XX'!$A$2:$A$140,'XX Run Calc XX'!$C$2:$C$140),IF(($C76&gt;=30)*($C76&lt;=39),LOOKUP(P76,'XX Run Calc XX'!$A$2:$A$140,'XX Run Calc XX'!$D$2:$D$140),IF(($C76&gt;=40)*($C76&lt;=49),LOOKUP(P76,'XX Run Calc XX'!$A$2:$A$140,'XX Run Calc XX'!$E$2:$E$140),IF($C76&gt;=50,LOOKUP(P76,'XX Run Calc XX'!$A$2:$A$140,'XX Run Calc XX'!$F$2:$F$140),"AGE!")))),IF(OR($D76="f",$D76="F"),IF(($C76&gt;=20)*($C76&lt;=29),LOOKUP(P76,'XX Run Calc XX'!$A$2:$A$140,'XX Run Calc XX'!$I$2:$I$140),IF(($C76&gt;=30)*($C76&lt;=39),LOOKUP(P76,'XX Run Calc XX'!$A$2:$A$140,'XX Run Calc XX'!$J$2:$J$140),IF($C76&gt;=40,LOOKUP(P76,'XX Run Calc XX'!$A$2:$A$140,'XX Run Calc XX'!$K$2:$K$140),"AGE!"))),"Gender!")))</f>
        <v>92</v>
      </c>
      <c r="R76" s="83">
        <v>9.6712962962962974E-4</v>
      </c>
      <c r="S76" s="79">
        <f>LOOKUP($R76,'XX Ag Calc XX'!$A$3:$A$122,'XX Ag Calc XX'!$C$3:$C$122)</f>
        <v>36</v>
      </c>
      <c r="T76" s="84">
        <f t="shared" si="16"/>
        <v>288</v>
      </c>
      <c r="U76" s="67"/>
    </row>
    <row r="77" spans="1:21" s="85" customFormat="1" x14ac:dyDescent="0.25">
      <c r="A77" s="46" t="s">
        <v>192</v>
      </c>
      <c r="B77" s="46" t="s">
        <v>193</v>
      </c>
      <c r="C77" s="68">
        <v>29</v>
      </c>
      <c r="D77" s="79" t="s">
        <v>222</v>
      </c>
      <c r="E77" s="80">
        <v>72</v>
      </c>
      <c r="F77" s="81">
        <v>198</v>
      </c>
      <c r="G77" s="79">
        <v>0</v>
      </c>
      <c r="H77" s="82">
        <f t="shared" si="13"/>
        <v>0</v>
      </c>
      <c r="I77" s="79">
        <f t="shared" si="17"/>
        <v>0</v>
      </c>
      <c r="J77" s="79">
        <v>54</v>
      </c>
      <c r="K77" s="79">
        <f t="shared" si="12"/>
        <v>37</v>
      </c>
      <c r="L77" s="79">
        <v>32</v>
      </c>
      <c r="M77" s="79">
        <f t="shared" si="14"/>
        <v>29</v>
      </c>
      <c r="N77" s="79">
        <v>33</v>
      </c>
      <c r="O77" s="79">
        <f t="shared" si="15"/>
        <v>78</v>
      </c>
      <c r="P77" s="83">
        <v>6.2564814814814818E-3</v>
      </c>
      <c r="Q77" s="79">
        <f>(IF(OR($D77="m",$D77="M"),IF(($C77&gt;=20)*($C77&lt;=29),LOOKUP(P77,'XX Run Calc XX'!$A$2:$A$140,'XX Run Calc XX'!$C$2:$C$140),IF(($C77&gt;=30)*($C77&lt;=39),LOOKUP(P77,'XX Run Calc XX'!$A$2:$A$140,'XX Run Calc XX'!$D$2:$D$140),IF(($C77&gt;=40)*($C77&lt;=49),LOOKUP(P77,'XX Run Calc XX'!$A$2:$A$140,'XX Run Calc XX'!$E$2:$E$140),IF($C77&gt;=50,LOOKUP(P77,'XX Run Calc XX'!$A$2:$A$140,'XX Run Calc XX'!$F$2:$F$140),"AGE!")))),IF(OR($D77="f",$D77="F"),IF(($C77&gt;=20)*($C77&lt;=29),LOOKUP(P77,'XX Run Calc XX'!$A$2:$A$140,'XX Run Calc XX'!$I$2:$I$140),IF(($C77&gt;=30)*($C77&lt;=39),LOOKUP(P77,'XX Run Calc XX'!$A$2:$A$140,'XX Run Calc XX'!$J$2:$J$140),IF($C77&gt;=40,LOOKUP(P77,'XX Run Calc XX'!$A$2:$A$140,'XX Run Calc XX'!$K$2:$K$140),"AGE!"))),"Gender!")))</f>
        <v>93</v>
      </c>
      <c r="R77" s="83">
        <v>8.0439814814814816E-4</v>
      </c>
      <c r="S77" s="79">
        <f>LOOKUP($R77,'XX Ag Calc XX'!$A$3:$A$122,'XX Ag Calc XX'!$C$3:$C$122)</f>
        <v>50</v>
      </c>
      <c r="T77" s="84">
        <f t="shared" si="16"/>
        <v>287</v>
      </c>
      <c r="U77" s="67"/>
    </row>
    <row r="78" spans="1:21" s="85" customFormat="1" x14ac:dyDescent="0.25">
      <c r="A78" s="46" t="s">
        <v>179</v>
      </c>
      <c r="B78" s="46" t="s">
        <v>177</v>
      </c>
      <c r="C78" s="68">
        <v>24</v>
      </c>
      <c r="D78" s="79" t="s">
        <v>222</v>
      </c>
      <c r="E78" s="80">
        <v>72</v>
      </c>
      <c r="F78" s="81">
        <v>190</v>
      </c>
      <c r="G78" s="79">
        <v>245</v>
      </c>
      <c r="H78" s="82">
        <f t="shared" si="13"/>
        <v>1.2894736842105263</v>
      </c>
      <c r="I78" s="79">
        <f t="shared" si="17"/>
        <v>41</v>
      </c>
      <c r="J78" s="79">
        <v>43</v>
      </c>
      <c r="K78" s="79">
        <f t="shared" si="12"/>
        <v>26</v>
      </c>
      <c r="L78" s="79">
        <v>31</v>
      </c>
      <c r="M78" s="79">
        <f t="shared" si="14"/>
        <v>28</v>
      </c>
      <c r="N78" s="79">
        <v>26</v>
      </c>
      <c r="O78" s="79">
        <f t="shared" si="15"/>
        <v>71</v>
      </c>
      <c r="P78" s="83">
        <v>8.9961805555555541E-3</v>
      </c>
      <c r="Q78" s="79">
        <f>(IF(OR($D78="m",$D78="M"),IF(($C78&gt;=20)*($C78&lt;=29),LOOKUP(P78,'XX Run Calc XX'!$A$2:$A$140,'XX Run Calc XX'!$C$2:$C$140),IF(($C78&gt;=30)*($C78&lt;=39),LOOKUP(P78,'XX Run Calc XX'!$A$2:$A$140,'XX Run Calc XX'!$D$2:$D$140),IF(($C78&gt;=40)*($C78&lt;=49),LOOKUP(P78,'XX Run Calc XX'!$A$2:$A$140,'XX Run Calc XX'!$E$2:$E$140),IF($C78&gt;=50,LOOKUP(P78,'XX Run Calc XX'!$A$2:$A$140,'XX Run Calc XX'!$F$2:$F$140),"AGE!")))),IF(OR($D78="f",$D78="F"),IF(($C78&gt;=20)*($C78&lt;=29),LOOKUP(P78,'XX Run Calc XX'!$A$2:$A$140,'XX Run Calc XX'!$I$2:$I$140),IF(($C78&gt;=30)*($C78&lt;=39),LOOKUP(P78,'XX Run Calc XX'!$A$2:$A$140,'XX Run Calc XX'!$J$2:$J$140),IF($C78&gt;=40,LOOKUP(P78,'XX Run Calc XX'!$A$2:$A$140,'XX Run Calc XX'!$K$2:$K$140),"AGE!"))),"Gender!")))</f>
        <v>70</v>
      </c>
      <c r="R78" s="83">
        <v>8.2835648148148157E-4</v>
      </c>
      <c r="S78" s="79">
        <f>LOOKUP($R78,'XX Ag Calc XX'!$A$3:$A$122,'XX Ag Calc XX'!$C$3:$C$122)</f>
        <v>48</v>
      </c>
      <c r="T78" s="84">
        <f t="shared" si="16"/>
        <v>284</v>
      </c>
      <c r="U78" s="67"/>
    </row>
    <row r="79" spans="1:21" s="85" customFormat="1" x14ac:dyDescent="0.25">
      <c r="A79" s="46" t="s">
        <v>204</v>
      </c>
      <c r="B79" s="46" t="s">
        <v>205</v>
      </c>
      <c r="C79" s="68">
        <v>23</v>
      </c>
      <c r="D79" s="86" t="s">
        <v>223</v>
      </c>
      <c r="E79" s="80">
        <v>67</v>
      </c>
      <c r="F79" s="81">
        <v>155</v>
      </c>
      <c r="G79" s="79">
        <v>135</v>
      </c>
      <c r="H79" s="82">
        <f t="shared" si="13"/>
        <v>0.87096774193548387</v>
      </c>
      <c r="I79" s="79">
        <f t="shared" si="17"/>
        <v>34</v>
      </c>
      <c r="J79" s="79">
        <v>65</v>
      </c>
      <c r="K79" s="79">
        <f t="shared" si="12"/>
        <v>48</v>
      </c>
      <c r="L79" s="79">
        <v>43</v>
      </c>
      <c r="M79" s="79">
        <f t="shared" si="14"/>
        <v>38</v>
      </c>
      <c r="N79" s="79">
        <v>12</v>
      </c>
      <c r="O79" s="79">
        <f t="shared" si="15"/>
        <v>57</v>
      </c>
      <c r="P79" s="87">
        <v>9.3792824074074074E-3</v>
      </c>
      <c r="Q79" s="79">
        <f>(IF(OR($D79="m",$D79="M"),IF(($C79&gt;=20)*($C79&lt;=29),LOOKUP(P79,'XX Run Calc XX'!$A$2:$A$140,'XX Run Calc XX'!$C$2:$C$140),IF(($C79&gt;=30)*($C79&lt;=39),LOOKUP(P79,'XX Run Calc XX'!$A$2:$A$140,'XX Run Calc XX'!$D$2:$D$140),IF(($C79&gt;=40)*($C79&lt;=49),LOOKUP(P79,'XX Run Calc XX'!$A$2:$A$140,'XX Run Calc XX'!$E$2:$E$140),IF($C79&gt;=50,LOOKUP(P79,'XX Run Calc XX'!$A$2:$A$140,'XX Run Calc XX'!$F$2:$F$140),"AGE!")))),IF(OR($D79="f",$D79="F"),IF(($C79&gt;=20)*($C79&lt;=29),LOOKUP(P79,'XX Run Calc XX'!$A$2:$A$140,'XX Run Calc XX'!$I$2:$I$140),IF(($C79&gt;=30)*($C79&lt;=39),LOOKUP(P79,'XX Run Calc XX'!$A$2:$A$140,'XX Run Calc XX'!$J$2:$J$140),IF($C79&gt;=40,LOOKUP(P79,'XX Run Calc XX'!$A$2:$A$140,'XX Run Calc XX'!$K$2:$K$140),"AGE!"))),"Gender!")))</f>
        <v>76</v>
      </c>
      <c r="R79" s="83">
        <v>1.0195601851851852E-3</v>
      </c>
      <c r="S79" s="79">
        <f>LOOKUP($R79,'XX Ag Calc XX'!$A$3:$A$122,'XX Ag Calc XX'!$C$3:$C$122)</f>
        <v>31</v>
      </c>
      <c r="T79" s="84">
        <f t="shared" si="16"/>
        <v>284</v>
      </c>
      <c r="U79" s="67"/>
    </row>
    <row r="80" spans="1:21" s="85" customFormat="1" x14ac:dyDescent="0.25">
      <c r="A80" s="46" t="s">
        <v>188</v>
      </c>
      <c r="B80" s="46" t="s">
        <v>185</v>
      </c>
      <c r="C80" s="68">
        <v>35</v>
      </c>
      <c r="D80" s="79" t="s">
        <v>222</v>
      </c>
      <c r="E80" s="80">
        <v>69</v>
      </c>
      <c r="F80" s="81">
        <v>196</v>
      </c>
      <c r="G80" s="79">
        <v>330</v>
      </c>
      <c r="H80" s="82">
        <f t="shared" si="13"/>
        <v>1.6836734693877551</v>
      </c>
      <c r="I80" s="79">
        <f t="shared" si="17"/>
        <v>59</v>
      </c>
      <c r="J80" s="79">
        <v>41</v>
      </c>
      <c r="K80" s="79">
        <f t="shared" si="12"/>
        <v>29</v>
      </c>
      <c r="L80" s="79">
        <v>29</v>
      </c>
      <c r="M80" s="79">
        <f t="shared" si="14"/>
        <v>28</v>
      </c>
      <c r="N80" s="79">
        <v>18</v>
      </c>
      <c r="O80" s="79">
        <f t="shared" si="15"/>
        <v>63</v>
      </c>
      <c r="P80" s="83">
        <v>9.4614583333333339E-3</v>
      </c>
      <c r="Q80" s="79">
        <f>(IF(OR($D80="m",$D80="M"),IF(($C80&gt;=20)*($C80&lt;=29),LOOKUP(P80,'XX Run Calc XX'!$A$2:$A$140,'XX Run Calc XX'!$C$2:$C$140),IF(($C80&gt;=30)*($C80&lt;=39),LOOKUP(P80,'XX Run Calc XX'!$A$2:$A$140,'XX Run Calc XX'!$D$2:$D$140),IF(($C80&gt;=40)*($C80&lt;=49),LOOKUP(P80,'XX Run Calc XX'!$A$2:$A$140,'XX Run Calc XX'!$E$2:$E$140),IF($C80&gt;=50,LOOKUP(P80,'XX Run Calc XX'!$A$2:$A$140,'XX Run Calc XX'!$F$2:$F$140),"AGE!")))),IF(OR($D80="f",$D80="F"),IF(($C80&gt;=20)*($C80&lt;=29),LOOKUP(P80,'XX Run Calc XX'!$A$2:$A$140,'XX Run Calc XX'!$I$2:$I$140),IF(($C80&gt;=30)*($C80&lt;=39),LOOKUP(P80,'XX Run Calc XX'!$A$2:$A$140,'XX Run Calc XX'!$J$2:$J$140),IF($C80&gt;=40,LOOKUP(P80,'XX Run Calc XX'!$A$2:$A$140,'XX Run Calc XX'!$K$2:$K$140),"AGE!"))),"Gender!")))</f>
        <v>70</v>
      </c>
      <c r="R80" s="83">
        <v>9.9027777777777764E-4</v>
      </c>
      <c r="S80" s="79">
        <f>LOOKUP($R80,'XX Ag Calc XX'!$A$3:$A$122,'XX Ag Calc XX'!$C$3:$C$122)</f>
        <v>34</v>
      </c>
      <c r="T80" s="84">
        <f t="shared" si="16"/>
        <v>283</v>
      </c>
      <c r="U80" s="67"/>
    </row>
    <row r="81" spans="1:21" s="85" customFormat="1" x14ac:dyDescent="0.25">
      <c r="A81" s="46" t="s">
        <v>216</v>
      </c>
      <c r="B81" s="46" t="s">
        <v>214</v>
      </c>
      <c r="C81" s="68">
        <v>33</v>
      </c>
      <c r="D81" s="86" t="s">
        <v>222</v>
      </c>
      <c r="E81" s="80">
        <v>68</v>
      </c>
      <c r="F81" s="81">
        <v>184</v>
      </c>
      <c r="G81" s="79">
        <v>280</v>
      </c>
      <c r="H81" s="82">
        <f t="shared" si="13"/>
        <v>1.5217391304347827</v>
      </c>
      <c r="I81" s="79">
        <f t="shared" si="17"/>
        <v>52</v>
      </c>
      <c r="J81" s="79">
        <v>51</v>
      </c>
      <c r="K81" s="79">
        <f t="shared" si="12"/>
        <v>39</v>
      </c>
      <c r="L81" s="79">
        <v>37</v>
      </c>
      <c r="M81" s="79">
        <f t="shared" si="14"/>
        <v>36</v>
      </c>
      <c r="N81" s="79">
        <v>13</v>
      </c>
      <c r="O81" s="79">
        <f t="shared" si="15"/>
        <v>48</v>
      </c>
      <c r="P81" s="87">
        <v>9.2025462962962972E-3</v>
      </c>
      <c r="Q81" s="79">
        <f>(IF(OR($D81="m",$D81="M"),IF(($C81&gt;=20)*($C81&lt;=29),LOOKUP(P81,'XX Run Calc XX'!$A$2:$A$140,'XX Run Calc XX'!$C$2:$C$140),IF(($C81&gt;=30)*($C81&lt;=39),LOOKUP(P81,'XX Run Calc XX'!$A$2:$A$140,'XX Run Calc XX'!$D$2:$D$140),IF(($C81&gt;=40)*($C81&lt;=49),LOOKUP(P81,'XX Run Calc XX'!$A$2:$A$140,'XX Run Calc XX'!$E$2:$E$140),IF($C81&gt;=50,LOOKUP(P81,'XX Run Calc XX'!$A$2:$A$140,'XX Run Calc XX'!$F$2:$F$140),"AGE!")))),IF(OR($D81="f",$D81="F"),IF(($C81&gt;=20)*($C81&lt;=29),LOOKUP(P81,'XX Run Calc XX'!$A$2:$A$140,'XX Run Calc XX'!$I$2:$I$140),IF(($C81&gt;=30)*($C81&lt;=39),LOOKUP(P81,'XX Run Calc XX'!$A$2:$A$140,'XX Run Calc XX'!$J$2:$J$140),IF($C81&gt;=40,LOOKUP(P81,'XX Run Calc XX'!$A$2:$A$140,'XX Run Calc XX'!$K$2:$K$140),"AGE!"))),"Gender!")))</f>
        <v>72</v>
      </c>
      <c r="R81" s="83">
        <v>9.8136574074074077E-4</v>
      </c>
      <c r="S81" s="79">
        <f>LOOKUP($R81,'XX Ag Calc XX'!$A$3:$A$122,'XX Ag Calc XX'!$C$3:$C$122)</f>
        <v>35</v>
      </c>
      <c r="T81" s="84">
        <f t="shared" si="16"/>
        <v>282</v>
      </c>
      <c r="U81" s="67"/>
    </row>
    <row r="82" spans="1:21" s="85" customFormat="1" x14ac:dyDescent="0.25">
      <c r="A82" s="46" t="s">
        <v>68</v>
      </c>
      <c r="B82" s="46" t="s">
        <v>64</v>
      </c>
      <c r="C82" s="68">
        <v>23</v>
      </c>
      <c r="D82" s="79" t="s">
        <v>222</v>
      </c>
      <c r="E82" s="80">
        <v>74</v>
      </c>
      <c r="F82" s="81">
        <v>210</v>
      </c>
      <c r="G82" s="79">
        <v>275</v>
      </c>
      <c r="H82" s="82">
        <f t="shared" si="13"/>
        <v>1.3095238095238095</v>
      </c>
      <c r="I82" s="79">
        <f t="shared" si="17"/>
        <v>42</v>
      </c>
      <c r="J82" s="79">
        <v>48</v>
      </c>
      <c r="K82" s="79">
        <f t="shared" si="12"/>
        <v>31</v>
      </c>
      <c r="L82" s="79">
        <v>25</v>
      </c>
      <c r="M82" s="79">
        <f t="shared" si="14"/>
        <v>22</v>
      </c>
      <c r="N82" s="79">
        <v>19</v>
      </c>
      <c r="O82" s="79">
        <f t="shared" si="15"/>
        <v>63</v>
      </c>
      <c r="P82" s="83">
        <v>8.5474537037037047E-3</v>
      </c>
      <c r="Q82" s="79">
        <f>(IF(OR($D82="m",$D82="M"),IF(($C82&gt;=20)*($C82&lt;=29),LOOKUP(P82,'XX Run Calc XX'!$A$2:$A$140,'XX Run Calc XX'!$C$2:$C$140),IF(($C82&gt;=30)*($C82&lt;=39),LOOKUP(P82,'XX Run Calc XX'!$A$2:$A$140,'XX Run Calc XX'!$D$2:$D$140),IF(($C82&gt;=40)*($C82&lt;=49),LOOKUP(P82,'XX Run Calc XX'!$A$2:$A$140,'XX Run Calc XX'!$E$2:$E$140),IF($C82&gt;=50,LOOKUP(P82,'XX Run Calc XX'!$A$2:$A$140,'XX Run Calc XX'!$F$2:$F$140),"AGE!")))),IF(OR($D82="f",$D82="F"),IF(($C82&gt;=20)*($C82&lt;=29),LOOKUP(P82,'XX Run Calc XX'!$A$2:$A$140,'XX Run Calc XX'!$I$2:$I$140),IF(($C82&gt;=30)*($C82&lt;=39),LOOKUP(P82,'XX Run Calc XX'!$A$2:$A$140,'XX Run Calc XX'!$J$2:$J$140),IF($C82&gt;=40,LOOKUP(P82,'XX Run Calc XX'!$A$2:$A$140,'XX Run Calc XX'!$K$2:$K$140),"AGE!"))),"Gender!")))</f>
        <v>74</v>
      </c>
      <c r="R82" s="83">
        <v>8.5104166666666672E-4</v>
      </c>
      <c r="S82" s="79">
        <f>LOOKUP($R82,'XX Ag Calc XX'!$A$3:$A$122,'XX Ag Calc XX'!$C$3:$C$122)</f>
        <v>46</v>
      </c>
      <c r="T82" s="84">
        <f t="shared" si="16"/>
        <v>278</v>
      </c>
      <c r="U82" s="67"/>
    </row>
    <row r="83" spans="1:21" s="85" customFormat="1" x14ac:dyDescent="0.25">
      <c r="A83" s="46" t="s">
        <v>86</v>
      </c>
      <c r="B83" s="46" t="s">
        <v>87</v>
      </c>
      <c r="C83" s="68">
        <v>38</v>
      </c>
      <c r="D83" s="79" t="s">
        <v>222</v>
      </c>
      <c r="E83" s="80">
        <v>63</v>
      </c>
      <c r="F83" s="81">
        <v>162</v>
      </c>
      <c r="G83" s="79">
        <v>0</v>
      </c>
      <c r="H83" s="82">
        <f t="shared" si="13"/>
        <v>0</v>
      </c>
      <c r="I83" s="79">
        <f t="shared" si="17"/>
        <v>0</v>
      </c>
      <c r="J83" s="79">
        <v>53</v>
      </c>
      <c r="K83" s="79">
        <f t="shared" si="12"/>
        <v>41</v>
      </c>
      <c r="L83" s="79">
        <v>35</v>
      </c>
      <c r="M83" s="79">
        <f t="shared" si="14"/>
        <v>34</v>
      </c>
      <c r="N83" s="79">
        <v>26</v>
      </c>
      <c r="O83" s="79">
        <f t="shared" si="15"/>
        <v>72</v>
      </c>
      <c r="P83" s="83">
        <v>8.0246527777777781E-3</v>
      </c>
      <c r="Q83" s="79">
        <f>(IF(OR($D83="m",$D83="M"),IF(($C83&gt;=20)*($C83&lt;=29),LOOKUP(P83,'XX Run Calc XX'!$A$2:$A$140,'XX Run Calc XX'!$C$2:$C$140),IF(($C83&gt;=30)*($C83&lt;=39),LOOKUP(P83,'XX Run Calc XX'!$A$2:$A$140,'XX Run Calc XX'!$D$2:$D$140),IF(($C83&gt;=40)*($C83&lt;=49),LOOKUP(P83,'XX Run Calc XX'!$A$2:$A$140,'XX Run Calc XX'!$E$2:$E$140),IF($C83&gt;=50,LOOKUP(P83,'XX Run Calc XX'!$A$2:$A$140,'XX Run Calc XX'!$F$2:$F$140),"AGE!")))),IF(OR($D83="f",$D83="F"),IF(($C83&gt;=20)*($C83&lt;=29),LOOKUP(P83,'XX Run Calc XX'!$A$2:$A$140,'XX Run Calc XX'!$I$2:$I$140),IF(($C83&gt;=30)*($C83&lt;=39),LOOKUP(P83,'XX Run Calc XX'!$A$2:$A$140,'XX Run Calc XX'!$J$2:$J$140),IF($C83&gt;=40,LOOKUP(P83,'XX Run Calc XX'!$A$2:$A$140,'XX Run Calc XX'!$K$2:$K$140),"AGE!"))),"Gender!")))</f>
        <v>82</v>
      </c>
      <c r="R83" s="83">
        <v>8.5833333333333334E-4</v>
      </c>
      <c r="S83" s="79">
        <v>46</v>
      </c>
      <c r="T83" s="84">
        <f t="shared" si="16"/>
        <v>275</v>
      </c>
      <c r="U83" s="67"/>
    </row>
    <row r="84" spans="1:21" s="85" customFormat="1" x14ac:dyDescent="0.25">
      <c r="A84" s="46" t="s">
        <v>131</v>
      </c>
      <c r="B84" s="46" t="s">
        <v>129</v>
      </c>
      <c r="C84" s="68">
        <v>40</v>
      </c>
      <c r="D84" s="79" t="s">
        <v>223</v>
      </c>
      <c r="E84" s="80">
        <v>67</v>
      </c>
      <c r="F84" s="81">
        <v>168</v>
      </c>
      <c r="G84" s="79">
        <v>135</v>
      </c>
      <c r="H84" s="82">
        <f t="shared" si="13"/>
        <v>0.8035714285714286</v>
      </c>
      <c r="I84" s="79">
        <f t="shared" si="17"/>
        <v>36</v>
      </c>
      <c r="J84" s="79">
        <v>54</v>
      </c>
      <c r="K84" s="79">
        <f t="shared" si="12"/>
        <v>47</v>
      </c>
      <c r="L84" s="79">
        <v>42</v>
      </c>
      <c r="M84" s="79">
        <f t="shared" si="14"/>
        <v>41</v>
      </c>
      <c r="N84" s="79">
        <v>11</v>
      </c>
      <c r="O84" s="79">
        <f t="shared" si="15"/>
        <v>57</v>
      </c>
      <c r="P84" s="83">
        <v>9.0024305555555552E-3</v>
      </c>
      <c r="Q84" s="79">
        <f>(IF(OR($D84="m",$D84="M"),IF(($C84&gt;=20)*($C84&lt;=29),LOOKUP(P84,'XX Run Calc XX'!$A$2:$A$140,'XX Run Calc XX'!$C$2:$C$140),IF(($C84&gt;=30)*($C84&lt;=39),LOOKUP(P84,'XX Run Calc XX'!$A$2:$A$140,'XX Run Calc XX'!$D$2:$D$140),IF(($C84&gt;=40)*($C84&lt;=49),LOOKUP(P84,'XX Run Calc XX'!$A$2:$A$140,'XX Run Calc XX'!$E$2:$E$140),IF($C84&gt;=50,LOOKUP(P84,'XX Run Calc XX'!$A$2:$A$140,'XX Run Calc XX'!$F$2:$F$140),"AGE!")))),IF(OR($D84="f",$D84="F"),IF(($C84&gt;=20)*($C84&lt;=29),LOOKUP(P84,'XX Run Calc XX'!$A$2:$A$140,'XX Run Calc XX'!$I$2:$I$140),IF(($C84&gt;=30)*($C84&lt;=39),LOOKUP(P84,'XX Run Calc XX'!$A$2:$A$140,'XX Run Calc XX'!$J$2:$J$140),IF($C84&gt;=40,LOOKUP(P84,'XX Run Calc XX'!$A$2:$A$140,'XX Run Calc XX'!$K$2:$K$140),"AGE!"))),"Gender!")))</f>
        <v>85</v>
      </c>
      <c r="R84" s="83">
        <v>1.2962962962962963E-3</v>
      </c>
      <c r="S84" s="79">
        <f>LOOKUP($R84,'XX Ag Calc XX'!$A$3:$A$122,'XX Ag Calc XX'!$C$3:$C$122)</f>
        <v>8</v>
      </c>
      <c r="T84" s="84">
        <f t="shared" si="16"/>
        <v>274</v>
      </c>
      <c r="U84" s="67"/>
    </row>
    <row r="85" spans="1:21" s="85" customFormat="1" x14ac:dyDescent="0.25">
      <c r="A85" s="46" t="s">
        <v>156</v>
      </c>
      <c r="B85" s="46" t="s">
        <v>151</v>
      </c>
      <c r="C85" s="68">
        <v>39</v>
      </c>
      <c r="D85" s="79" t="s">
        <v>222</v>
      </c>
      <c r="E85" s="80">
        <v>72</v>
      </c>
      <c r="F85" s="81">
        <v>236</v>
      </c>
      <c r="G85" s="79">
        <v>330</v>
      </c>
      <c r="H85" s="82">
        <f t="shared" si="13"/>
        <v>1.3983050847457628</v>
      </c>
      <c r="I85" s="79">
        <f t="shared" si="17"/>
        <v>47</v>
      </c>
      <c r="J85" s="79">
        <v>42</v>
      </c>
      <c r="K85" s="79">
        <f t="shared" si="12"/>
        <v>30</v>
      </c>
      <c r="L85" s="79">
        <v>33</v>
      </c>
      <c r="M85" s="79">
        <f t="shared" si="14"/>
        <v>32</v>
      </c>
      <c r="N85" s="79">
        <v>14</v>
      </c>
      <c r="O85" s="79">
        <f t="shared" si="15"/>
        <v>51</v>
      </c>
      <c r="P85" s="83">
        <v>8.2420138888888873E-3</v>
      </c>
      <c r="Q85" s="79">
        <f>(IF(OR($D85="m",$D85="M"),IF(($C85&gt;=20)*($C85&lt;=29),LOOKUP(P85,'XX Run Calc XX'!$A$2:$A$140,'XX Run Calc XX'!$C$2:$C$140),IF(($C85&gt;=30)*($C85&lt;=39),LOOKUP(P85,'XX Run Calc XX'!$A$2:$A$140,'XX Run Calc XX'!$D$2:$D$140),IF(($C85&gt;=40)*($C85&lt;=49),LOOKUP(P85,'XX Run Calc XX'!$A$2:$A$140,'XX Run Calc XX'!$E$2:$E$140),IF($C85&gt;=50,LOOKUP(P85,'XX Run Calc XX'!$A$2:$A$140,'XX Run Calc XX'!$F$2:$F$140),"AGE!")))),IF(OR($D85="f",$D85="F"),IF(($C85&gt;=20)*($C85&lt;=29),LOOKUP(P85,'XX Run Calc XX'!$A$2:$A$140,'XX Run Calc XX'!$I$2:$I$140),IF(($C85&gt;=30)*($C85&lt;=39),LOOKUP(P85,'XX Run Calc XX'!$A$2:$A$140,'XX Run Calc XX'!$J$2:$J$140),IF($C85&gt;=40,LOOKUP(P85,'XX Run Calc XX'!$A$2:$A$140,'XX Run Calc XX'!$K$2:$K$140),"AGE!"))),"Gender!")))</f>
        <v>80</v>
      </c>
      <c r="R85" s="83">
        <v>1.0130787037037038E-3</v>
      </c>
      <c r="S85" s="79">
        <f>LOOKUP($R85,'XX Ag Calc XX'!$A$3:$A$122,'XX Ag Calc XX'!$C$3:$C$122)</f>
        <v>32</v>
      </c>
      <c r="T85" s="84">
        <f t="shared" si="16"/>
        <v>272</v>
      </c>
      <c r="U85" s="67"/>
    </row>
    <row r="86" spans="1:21" s="85" customFormat="1" x14ac:dyDescent="0.25">
      <c r="A86" s="46" t="s">
        <v>80</v>
      </c>
      <c r="B86" s="46" t="s">
        <v>76</v>
      </c>
      <c r="C86" s="68">
        <v>32</v>
      </c>
      <c r="D86" s="79" t="s">
        <v>222</v>
      </c>
      <c r="E86" s="80">
        <v>67</v>
      </c>
      <c r="F86" s="81">
        <v>173</v>
      </c>
      <c r="G86" s="79">
        <v>190</v>
      </c>
      <c r="H86" s="82">
        <f t="shared" si="13"/>
        <v>1.0982658959537572</v>
      </c>
      <c r="I86" s="79">
        <f t="shared" si="17"/>
        <v>35</v>
      </c>
      <c r="J86" s="79">
        <v>46</v>
      </c>
      <c r="K86" s="79">
        <f t="shared" si="12"/>
        <v>34</v>
      </c>
      <c r="L86" s="79">
        <v>33</v>
      </c>
      <c r="M86" s="79">
        <f t="shared" si="14"/>
        <v>32</v>
      </c>
      <c r="N86" s="79">
        <v>14</v>
      </c>
      <c r="O86" s="79">
        <f t="shared" si="15"/>
        <v>51</v>
      </c>
      <c r="P86" s="83">
        <v>7.2232638888888893E-3</v>
      </c>
      <c r="Q86" s="79">
        <f>(IF(OR($D86="m",$D86="M"),IF(($C86&gt;=20)*($C86&lt;=29),LOOKUP(P86,'XX Run Calc XX'!$A$2:$A$140,'XX Run Calc XX'!$C$2:$C$140),IF(($C86&gt;=30)*($C86&lt;=39),LOOKUP(P86,'XX Run Calc XX'!$A$2:$A$140,'XX Run Calc XX'!$D$2:$D$140),IF(($C86&gt;=40)*($C86&lt;=49),LOOKUP(P86,'XX Run Calc XX'!$A$2:$A$140,'XX Run Calc XX'!$E$2:$E$140),IF($C86&gt;=50,LOOKUP(P86,'XX Run Calc XX'!$A$2:$A$140,'XX Run Calc XX'!$F$2:$F$140),"AGE!")))),IF(OR($D86="f",$D86="F"),IF(($C86&gt;=20)*($C86&lt;=29),LOOKUP(P86,'XX Run Calc XX'!$A$2:$A$140,'XX Run Calc XX'!$I$2:$I$140),IF(($C86&gt;=30)*($C86&lt;=39),LOOKUP(P86,'XX Run Calc XX'!$A$2:$A$140,'XX Run Calc XX'!$J$2:$J$140),IF($C86&gt;=40,LOOKUP(P86,'XX Run Calc XX'!$A$2:$A$140,'XX Run Calc XX'!$K$2:$K$140),"AGE!"))),"Gender!")))</f>
        <v>89</v>
      </c>
      <c r="R86" s="83">
        <v>1.0307870370370369E-3</v>
      </c>
      <c r="S86" s="79">
        <v>31</v>
      </c>
      <c r="T86" s="84">
        <f t="shared" si="16"/>
        <v>272</v>
      </c>
      <c r="U86" s="67"/>
    </row>
    <row r="87" spans="1:21" s="85" customFormat="1" x14ac:dyDescent="0.25">
      <c r="A87" s="46" t="s">
        <v>73</v>
      </c>
      <c r="B87" s="46" t="s">
        <v>64</v>
      </c>
      <c r="C87" s="68">
        <v>31</v>
      </c>
      <c r="D87" s="79" t="s">
        <v>222</v>
      </c>
      <c r="E87" s="80">
        <v>66</v>
      </c>
      <c r="F87" s="81">
        <v>166</v>
      </c>
      <c r="G87" s="79">
        <v>200</v>
      </c>
      <c r="H87" s="82">
        <f t="shared" si="13"/>
        <v>1.2048192771084338</v>
      </c>
      <c r="I87" s="79">
        <f t="shared" si="17"/>
        <v>40</v>
      </c>
      <c r="J87" s="79">
        <v>46</v>
      </c>
      <c r="K87" s="79">
        <f t="shared" si="12"/>
        <v>34</v>
      </c>
      <c r="L87" s="79">
        <v>33</v>
      </c>
      <c r="M87" s="79">
        <f t="shared" si="14"/>
        <v>32</v>
      </c>
      <c r="N87" s="79">
        <v>13</v>
      </c>
      <c r="O87" s="79">
        <f t="shared" si="15"/>
        <v>48</v>
      </c>
      <c r="P87" s="83">
        <v>7.1890046296296294E-3</v>
      </c>
      <c r="Q87" s="79">
        <f>(IF(OR($D87="m",$D87="M"),IF(($C87&gt;=20)*($C87&lt;=29),LOOKUP(P87,'XX Run Calc XX'!$A$2:$A$140,'XX Run Calc XX'!$C$2:$C$140),IF(($C87&gt;=30)*($C87&lt;=39),LOOKUP(P87,'XX Run Calc XX'!$A$2:$A$140,'XX Run Calc XX'!$D$2:$D$140),IF(($C87&gt;=40)*($C87&lt;=49),LOOKUP(P87,'XX Run Calc XX'!$A$2:$A$140,'XX Run Calc XX'!$E$2:$E$140),IF($C87&gt;=50,LOOKUP(P87,'XX Run Calc XX'!$A$2:$A$140,'XX Run Calc XX'!$F$2:$F$140),"AGE!")))),IF(OR($D87="f",$D87="F"),IF(($C87&gt;=20)*($C87&lt;=29),LOOKUP(P87,'XX Run Calc XX'!$A$2:$A$140,'XX Run Calc XX'!$I$2:$I$140),IF(($C87&gt;=30)*($C87&lt;=39),LOOKUP(P87,'XX Run Calc XX'!$A$2:$A$140,'XX Run Calc XX'!$J$2:$J$140),IF($C87&gt;=40,LOOKUP(P87,'XX Run Calc XX'!$A$2:$A$140,'XX Run Calc XX'!$K$2:$K$140),"AGE!"))),"Gender!")))</f>
        <v>89</v>
      </c>
      <c r="R87" s="83">
        <v>1.0527777777777777E-3</v>
      </c>
      <c r="S87" s="79">
        <f>LOOKUP($R87,'XX Ag Calc XX'!$A$3:$A$122,'XX Ag Calc XX'!$C$3:$C$122)</f>
        <v>29</v>
      </c>
      <c r="T87" s="84">
        <f t="shared" si="16"/>
        <v>272</v>
      </c>
      <c r="U87" s="67"/>
    </row>
    <row r="88" spans="1:21" s="85" customFormat="1" x14ac:dyDescent="0.25">
      <c r="A88" s="46" t="s">
        <v>60</v>
      </c>
      <c r="B88" s="46" t="s">
        <v>58</v>
      </c>
      <c r="C88" s="68">
        <v>28</v>
      </c>
      <c r="D88" s="79" t="s">
        <v>222</v>
      </c>
      <c r="E88" s="80">
        <v>69</v>
      </c>
      <c r="F88" s="81">
        <v>182</v>
      </c>
      <c r="G88" s="79">
        <v>0</v>
      </c>
      <c r="H88" s="82">
        <f t="shared" si="13"/>
        <v>0</v>
      </c>
      <c r="I88" s="79">
        <f t="shared" si="17"/>
        <v>0</v>
      </c>
      <c r="J88" s="79">
        <v>52</v>
      </c>
      <c r="K88" s="79">
        <f t="shared" ref="K88:K119" si="18">(IF(OR($D88="m",$D88="M"),IF(($C88&gt;=20)*($C88&lt;=29),IF($J88&lt;=17,0,IF($J88&gt;62,45+INT(("$e4j3"-B579)/2),$J88-17)),IF(($C88&gt;=30)*($C88&lt;=39),IF($J88&lt;=12,0,IF($J88&gt;57,45+INT(($J88-57)/2),$J88-12)),IF(($C88&gt;=40)*($C88&lt;=49),IF($J88&lt;=7,0,IF($J88&gt;52,45+INT(($J88-52)/2),$J88-7)),IF($C88&gt;=50,IF($J88&lt;=5,0,IF($J88&gt;50,45+INT(($J88-50)/2),$J88-5)),"AGE!")))),IF(OR($D88="f",$D88="F"),IF(($C88&gt;=20)*($C88&lt;=29),IF($J88&lt;=14,0,IF($J88&gt;59,45+INT(($J88-59)/2),$J88-14)),IF(($C88&gt;=30)*($C88&lt;=39),IF($J88&lt;=11,0,IF($J88&gt;56,45+INT(($J88-56)/2),$J88-11)),IF($C88&gt;=40,IF($J88&lt;=5,0,IF($J88&gt;50,45+INT(($J88-50)/2),$J88-5)),"AGE!"))),"Gender!")))</f>
        <v>35</v>
      </c>
      <c r="L88" s="79">
        <v>25</v>
      </c>
      <c r="M88" s="79">
        <f t="shared" si="14"/>
        <v>22</v>
      </c>
      <c r="N88" s="79">
        <v>41</v>
      </c>
      <c r="O88" s="79">
        <f t="shared" si="15"/>
        <v>86</v>
      </c>
      <c r="P88" s="83">
        <v>6.8379629629629624E-3</v>
      </c>
      <c r="Q88" s="79">
        <f>(IF(OR($D88="m",$D88="M"),IF(($C88&gt;=20)*($C88&lt;=29),LOOKUP(P88,'XX Run Calc XX'!$A$2:$A$140,'XX Run Calc XX'!$C$2:$C$140),IF(($C88&gt;=30)*($C88&lt;=39),LOOKUP(P88,'XX Run Calc XX'!$A$2:$A$140,'XX Run Calc XX'!$D$2:$D$140),IF(($C88&gt;=40)*($C88&lt;=49),LOOKUP(P88,'XX Run Calc XX'!$A$2:$A$140,'XX Run Calc XX'!$E$2:$E$140),IF($C88&gt;=50,LOOKUP(P88,'XX Run Calc XX'!$A$2:$A$140,'XX Run Calc XX'!$F$2:$F$140),"AGE!")))),IF(OR($D88="f",$D88="F"),IF(($C88&gt;=20)*($C88&lt;=29),LOOKUP(P88,'XX Run Calc XX'!$A$2:$A$140,'XX Run Calc XX'!$I$2:$I$140),IF(($C88&gt;=30)*($C88&lt;=39),LOOKUP(P88,'XX Run Calc XX'!$A$2:$A$140,'XX Run Calc XX'!$J$2:$J$140),IF($C88&gt;=40,LOOKUP(P88,'XX Run Calc XX'!$A$2:$A$140,'XX Run Calc XX'!$K$2:$K$140),"AGE!"))),"Gender!")))</f>
        <v>88</v>
      </c>
      <c r="R88" s="83">
        <v>9.4976851851851852E-4</v>
      </c>
      <c r="S88" s="79">
        <v>38</v>
      </c>
      <c r="T88" s="84">
        <f t="shared" si="16"/>
        <v>269</v>
      </c>
      <c r="U88" s="67"/>
    </row>
    <row r="89" spans="1:21" s="85" customFormat="1" x14ac:dyDescent="0.25">
      <c r="A89" s="46" t="s">
        <v>174</v>
      </c>
      <c r="B89" s="46" t="s">
        <v>172</v>
      </c>
      <c r="C89" s="68">
        <v>35</v>
      </c>
      <c r="D89" s="79" t="s">
        <v>222</v>
      </c>
      <c r="E89" s="80">
        <v>71</v>
      </c>
      <c r="F89" s="81">
        <v>167</v>
      </c>
      <c r="G89" s="79">
        <v>220</v>
      </c>
      <c r="H89" s="82">
        <f t="shared" si="13"/>
        <v>1.3173652694610778</v>
      </c>
      <c r="I89" s="79">
        <f t="shared" si="17"/>
        <v>44</v>
      </c>
      <c r="J89" s="79">
        <v>45</v>
      </c>
      <c r="K89" s="79">
        <f t="shared" si="18"/>
        <v>33</v>
      </c>
      <c r="L89" s="79">
        <v>37</v>
      </c>
      <c r="M89" s="79">
        <f t="shared" si="14"/>
        <v>36</v>
      </c>
      <c r="N89" s="79">
        <v>12</v>
      </c>
      <c r="O89" s="79">
        <f t="shared" si="15"/>
        <v>45</v>
      </c>
      <c r="P89" s="83">
        <v>8.7979166666666674E-3</v>
      </c>
      <c r="Q89" s="79">
        <f>(IF(OR($D89="m",$D89="M"),IF(($C89&gt;=20)*($C89&lt;=29),LOOKUP(P89,'XX Run Calc XX'!$A$2:$A$140,'XX Run Calc XX'!$C$2:$C$140),IF(($C89&gt;=30)*($C89&lt;=39),LOOKUP(P89,'XX Run Calc XX'!$A$2:$A$140,'XX Run Calc XX'!$D$2:$D$140),IF(($C89&gt;=40)*($C89&lt;=49),LOOKUP(P89,'XX Run Calc XX'!$A$2:$A$140,'XX Run Calc XX'!$E$2:$E$140),IF($C89&gt;=50,LOOKUP(P89,'XX Run Calc XX'!$A$2:$A$140,'XX Run Calc XX'!$F$2:$F$140),"AGE!")))),IF(OR($D89="f",$D89="F"),IF(($C89&gt;=20)*($C89&lt;=29),LOOKUP(P89,'XX Run Calc XX'!$A$2:$A$140,'XX Run Calc XX'!$I$2:$I$140),IF(($C89&gt;=30)*($C89&lt;=39),LOOKUP(P89,'XX Run Calc XX'!$A$2:$A$140,'XX Run Calc XX'!$J$2:$J$140),IF($C89&gt;=40,LOOKUP(P89,'XX Run Calc XX'!$A$2:$A$140,'XX Run Calc XX'!$K$2:$K$140),"AGE!"))),"Gender!")))</f>
        <v>75</v>
      </c>
      <c r="R89" s="83">
        <v>9.7361111111111118E-4</v>
      </c>
      <c r="S89" s="79">
        <v>36</v>
      </c>
      <c r="T89" s="84">
        <f t="shared" si="16"/>
        <v>269</v>
      </c>
      <c r="U89" s="67"/>
    </row>
    <row r="90" spans="1:21" s="85" customFormat="1" x14ac:dyDescent="0.25">
      <c r="A90" s="46" t="s">
        <v>130</v>
      </c>
      <c r="B90" s="46" t="s">
        <v>129</v>
      </c>
      <c r="C90" s="68">
        <v>45</v>
      </c>
      <c r="D90" s="79" t="s">
        <v>222</v>
      </c>
      <c r="E90" s="80">
        <v>69</v>
      </c>
      <c r="F90" s="81">
        <v>212</v>
      </c>
      <c r="G90" s="79">
        <v>245</v>
      </c>
      <c r="H90" s="82">
        <f t="shared" si="13"/>
        <v>1.1556603773584906</v>
      </c>
      <c r="I90" s="79">
        <f t="shared" si="17"/>
        <v>42</v>
      </c>
      <c r="J90" s="79">
        <v>40</v>
      </c>
      <c r="K90" s="79">
        <f t="shared" si="18"/>
        <v>33</v>
      </c>
      <c r="L90" s="79">
        <v>20</v>
      </c>
      <c r="M90" s="79">
        <f t="shared" si="14"/>
        <v>19</v>
      </c>
      <c r="N90" s="79">
        <v>13</v>
      </c>
      <c r="O90" s="79">
        <f t="shared" si="15"/>
        <v>54</v>
      </c>
      <c r="P90" s="83">
        <v>8.3159722222222229E-3</v>
      </c>
      <c r="Q90" s="79">
        <f>(IF(OR($D90="m",$D90="M"),IF(($C90&gt;=20)*($C90&lt;=29),LOOKUP(P90,'XX Run Calc XX'!$A$2:$A$140,'XX Run Calc XX'!$C$2:$C$140),IF(($C90&gt;=30)*($C90&lt;=39),LOOKUP(P90,'XX Run Calc XX'!$A$2:$A$140,'XX Run Calc XX'!$D$2:$D$140),IF(($C90&gt;=40)*($C90&lt;=49),LOOKUP(P90,'XX Run Calc XX'!$A$2:$A$140,'XX Run Calc XX'!$E$2:$E$140),IF($C90&gt;=50,LOOKUP(P90,'XX Run Calc XX'!$A$2:$A$140,'XX Run Calc XX'!$F$2:$F$140),"AGE!")))),IF(OR($D90="f",$D90="F"),IF(($C90&gt;=20)*($C90&lt;=29),LOOKUP(P90,'XX Run Calc XX'!$A$2:$A$140,'XX Run Calc XX'!$I$2:$I$140),IF(($C90&gt;=30)*($C90&lt;=39),LOOKUP(P90,'XX Run Calc XX'!$A$2:$A$140,'XX Run Calc XX'!$J$2:$J$140),IF($C90&gt;=40,LOOKUP(P90,'XX Run Calc XX'!$A$2:$A$140,'XX Run Calc XX'!$K$2:$K$140),"AGE!"))),"Gender!")))</f>
        <v>83</v>
      </c>
      <c r="R90" s="83">
        <v>9.7048611111111109E-4</v>
      </c>
      <c r="S90" s="79">
        <f>LOOKUP($R90,'XX Ag Calc XX'!$A$3:$A$122,'XX Ag Calc XX'!$C$3:$C$122)</f>
        <v>36</v>
      </c>
      <c r="T90" s="84">
        <f t="shared" si="16"/>
        <v>267</v>
      </c>
      <c r="U90" s="67"/>
    </row>
    <row r="91" spans="1:21" s="85" customFormat="1" x14ac:dyDescent="0.25">
      <c r="A91" s="46" t="s">
        <v>208</v>
      </c>
      <c r="B91" s="46" t="s">
        <v>205</v>
      </c>
      <c r="C91" s="68">
        <v>52</v>
      </c>
      <c r="D91" s="86" t="s">
        <v>222</v>
      </c>
      <c r="E91" s="80">
        <v>70</v>
      </c>
      <c r="F91" s="81">
        <v>203</v>
      </c>
      <c r="G91" s="79">
        <v>270</v>
      </c>
      <c r="H91" s="82">
        <f t="shared" si="13"/>
        <v>1.3300492610837438</v>
      </c>
      <c r="I91" s="79">
        <f t="shared" si="17"/>
        <v>53</v>
      </c>
      <c r="J91" s="79">
        <v>32</v>
      </c>
      <c r="K91" s="79">
        <f t="shared" si="18"/>
        <v>27</v>
      </c>
      <c r="L91" s="79">
        <v>37</v>
      </c>
      <c r="M91" s="79">
        <f t="shared" si="14"/>
        <v>40</v>
      </c>
      <c r="N91" s="79">
        <v>9</v>
      </c>
      <c r="O91" s="79">
        <f t="shared" si="15"/>
        <v>45</v>
      </c>
      <c r="P91" s="87">
        <v>1.0362731481481481E-2</v>
      </c>
      <c r="Q91" s="79">
        <f>(IF(OR($D91="m",$D91="M"),IF(($C91&gt;=20)*($C91&lt;=29),LOOKUP(P91,'XX Run Calc XX'!$A$2:$A$140,'XX Run Calc XX'!$C$2:$C$140),IF(($C91&gt;=30)*($C91&lt;=39),LOOKUP(P91,'XX Run Calc XX'!$A$2:$A$140,'XX Run Calc XX'!$D$2:$D$140),IF(($C91&gt;=40)*($C91&lt;=49),LOOKUP(P91,'XX Run Calc XX'!$A$2:$A$140,'XX Run Calc XX'!$E$2:$E$140),IF($C91&gt;=50,LOOKUP(P91,'XX Run Calc XX'!$A$2:$A$140,'XX Run Calc XX'!$F$2:$F$140),"AGE!")))),IF(OR($D91="f",$D91="F"),IF(($C91&gt;=20)*($C91&lt;=29),LOOKUP(P91,'XX Run Calc XX'!$A$2:$A$140,'XX Run Calc XX'!$I$2:$I$140),IF(($C91&gt;=30)*($C91&lt;=39),LOOKUP(P91,'XX Run Calc XX'!$A$2:$A$140,'XX Run Calc XX'!$J$2:$J$140),IF($C91&gt;=40,LOOKUP(P91,'XX Run Calc XX'!$A$2:$A$140,'XX Run Calc XX'!$K$2:$K$140),"AGE!"))),"Gender!")))</f>
        <v>77</v>
      </c>
      <c r="R91" s="83">
        <v>1.1317129629629631E-3</v>
      </c>
      <c r="S91" s="79">
        <f>LOOKUP($R91,'XX Ag Calc XX'!$A$3:$A$122,'XX Ag Calc XX'!$C$3:$C$122)</f>
        <v>22</v>
      </c>
      <c r="T91" s="84">
        <f t="shared" si="16"/>
        <v>264</v>
      </c>
      <c r="U91" s="67"/>
    </row>
    <row r="92" spans="1:21" s="85" customFormat="1" x14ac:dyDescent="0.25">
      <c r="A92" s="46" t="s">
        <v>170</v>
      </c>
      <c r="B92" s="46" t="s">
        <v>166</v>
      </c>
      <c r="C92" s="68">
        <v>27</v>
      </c>
      <c r="D92" s="79" t="s">
        <v>222</v>
      </c>
      <c r="E92" s="80">
        <v>72</v>
      </c>
      <c r="F92" s="81">
        <v>198</v>
      </c>
      <c r="G92" s="79">
        <v>235</v>
      </c>
      <c r="H92" s="82">
        <f t="shared" si="13"/>
        <v>1.1868686868686869</v>
      </c>
      <c r="I92" s="79">
        <f t="shared" si="17"/>
        <v>37</v>
      </c>
      <c r="J92" s="79">
        <v>38</v>
      </c>
      <c r="K92" s="79">
        <f t="shared" si="18"/>
        <v>21</v>
      </c>
      <c r="L92" s="79">
        <v>35</v>
      </c>
      <c r="M92" s="79">
        <f t="shared" si="14"/>
        <v>32</v>
      </c>
      <c r="N92" s="79">
        <v>14</v>
      </c>
      <c r="O92" s="79">
        <f t="shared" si="15"/>
        <v>48</v>
      </c>
      <c r="P92" s="83">
        <v>7.7446759259259257E-3</v>
      </c>
      <c r="Q92" s="79">
        <f>(IF(OR($D92="m",$D92="M"),IF(($C92&gt;=20)*($C92&lt;=29),LOOKUP(P92,'XX Run Calc XX'!$A$2:$A$140,'XX Run Calc XX'!$C$2:$C$140),IF(($C92&gt;=30)*($C92&lt;=39),LOOKUP(P92,'XX Run Calc XX'!$A$2:$A$140,'XX Run Calc XX'!$D$2:$D$140),IF(($C92&gt;=40)*($C92&lt;=49),LOOKUP(P92,'XX Run Calc XX'!$A$2:$A$140,'XX Run Calc XX'!$E$2:$E$140),IF($C92&gt;=50,LOOKUP(P92,'XX Run Calc XX'!$A$2:$A$140,'XX Run Calc XX'!$F$2:$F$140),"AGE!")))),IF(OR($D92="f",$D92="F"),IF(($C92&gt;=20)*($C92&lt;=29),LOOKUP(P92,'XX Run Calc XX'!$A$2:$A$140,'XX Run Calc XX'!$I$2:$I$140),IF(($C92&gt;=30)*($C92&lt;=39),LOOKUP(P92,'XX Run Calc XX'!$A$2:$A$140,'XX Run Calc XX'!$J$2:$J$140),IF($C92&gt;=40,LOOKUP(P92,'XX Run Calc XX'!$A$2:$A$140,'XX Run Calc XX'!$K$2:$K$140),"AGE!"))),"Gender!")))</f>
        <v>81</v>
      </c>
      <c r="R92" s="83">
        <v>8.9456018518518519E-4</v>
      </c>
      <c r="S92" s="79">
        <v>43</v>
      </c>
      <c r="T92" s="84">
        <f t="shared" si="16"/>
        <v>262</v>
      </c>
      <c r="U92" s="67"/>
    </row>
    <row r="93" spans="1:21" s="85" customFormat="1" x14ac:dyDescent="0.25">
      <c r="A93" s="46" t="s">
        <v>161</v>
      </c>
      <c r="B93" s="46" t="s">
        <v>151</v>
      </c>
      <c r="C93" s="68">
        <v>41</v>
      </c>
      <c r="D93" s="79" t="s">
        <v>222</v>
      </c>
      <c r="E93" s="80">
        <v>68</v>
      </c>
      <c r="F93" s="81">
        <v>207</v>
      </c>
      <c r="G93" s="79">
        <v>265</v>
      </c>
      <c r="H93" s="82">
        <f t="shared" si="13"/>
        <v>1.2801932367149758</v>
      </c>
      <c r="I93" s="79">
        <f t="shared" si="17"/>
        <v>47</v>
      </c>
      <c r="J93" s="79">
        <v>40</v>
      </c>
      <c r="K93" s="79">
        <f t="shared" si="18"/>
        <v>33</v>
      </c>
      <c r="L93" s="79">
        <v>27</v>
      </c>
      <c r="M93" s="79">
        <f t="shared" si="14"/>
        <v>26</v>
      </c>
      <c r="N93" s="79">
        <v>9</v>
      </c>
      <c r="O93" s="79">
        <f t="shared" si="15"/>
        <v>42</v>
      </c>
      <c r="P93" s="83">
        <v>8.4550925925925922E-3</v>
      </c>
      <c r="Q93" s="79">
        <f>(IF(OR($D93="m",$D93="M"),IF(($C93&gt;=20)*($C93&lt;=29),LOOKUP(P93,'XX Run Calc XX'!$A$2:$A$140,'XX Run Calc XX'!$C$2:$C$140),IF(($C93&gt;=30)*($C93&lt;=39),LOOKUP(P93,'XX Run Calc XX'!$A$2:$A$140,'XX Run Calc XX'!$D$2:$D$140),IF(($C93&gt;=40)*($C93&lt;=49),LOOKUP(P93,'XX Run Calc XX'!$A$2:$A$140,'XX Run Calc XX'!$E$2:$E$140),IF($C93&gt;=50,LOOKUP(P93,'XX Run Calc XX'!$A$2:$A$140,'XX Run Calc XX'!$F$2:$F$140),"AGE!")))),IF(OR($D93="f",$D93="F"),IF(($C93&gt;=20)*($C93&lt;=29),LOOKUP(P93,'XX Run Calc XX'!$A$2:$A$140,'XX Run Calc XX'!$I$2:$I$140),IF(($C93&gt;=30)*($C93&lt;=39),LOOKUP(P93,'XX Run Calc XX'!$A$2:$A$140,'XX Run Calc XX'!$J$2:$J$140),IF($C93&gt;=40,LOOKUP(P93,'XX Run Calc XX'!$A$2:$A$140,'XX Run Calc XX'!$K$2:$K$140),"AGE!"))),"Gender!")))</f>
        <v>81</v>
      </c>
      <c r="R93" s="83">
        <v>1.0130787037037038E-3</v>
      </c>
      <c r="S93" s="79">
        <f>LOOKUP($R93,'XX Ag Calc XX'!$A$3:$A$122,'XX Ag Calc XX'!$C$3:$C$122)</f>
        <v>32</v>
      </c>
      <c r="T93" s="84">
        <f t="shared" si="16"/>
        <v>261</v>
      </c>
      <c r="U93" s="67"/>
    </row>
    <row r="94" spans="1:21" s="85" customFormat="1" x14ac:dyDescent="0.25">
      <c r="A94" s="46" t="s">
        <v>158</v>
      </c>
      <c r="B94" s="46" t="s">
        <v>151</v>
      </c>
      <c r="C94" s="68">
        <v>39</v>
      </c>
      <c r="D94" s="79" t="s">
        <v>222</v>
      </c>
      <c r="E94" s="80">
        <v>78</v>
      </c>
      <c r="F94" s="81">
        <v>290</v>
      </c>
      <c r="G94" s="79">
        <v>385</v>
      </c>
      <c r="H94" s="82">
        <f t="shared" si="13"/>
        <v>1.3275862068965518</v>
      </c>
      <c r="I94" s="79">
        <f t="shared" si="17"/>
        <v>45</v>
      </c>
      <c r="J94" s="79">
        <v>39</v>
      </c>
      <c r="K94" s="79">
        <f t="shared" si="18"/>
        <v>27</v>
      </c>
      <c r="L94" s="79">
        <v>37</v>
      </c>
      <c r="M94" s="79">
        <f t="shared" si="14"/>
        <v>36</v>
      </c>
      <c r="N94" s="79">
        <v>8</v>
      </c>
      <c r="O94" s="79">
        <f t="shared" si="15"/>
        <v>33</v>
      </c>
      <c r="P94" s="83">
        <v>8.191203703703704E-3</v>
      </c>
      <c r="Q94" s="79">
        <f>(IF(OR($D94="m",$D94="M"),IF(($C94&gt;=20)*($C94&lt;=29),LOOKUP(P94,'XX Run Calc XX'!$A$2:$A$140,'XX Run Calc XX'!$C$2:$C$140),IF(($C94&gt;=30)*($C94&lt;=39),LOOKUP(P94,'XX Run Calc XX'!$A$2:$A$140,'XX Run Calc XX'!$D$2:$D$140),IF(($C94&gt;=40)*($C94&lt;=49),LOOKUP(P94,'XX Run Calc XX'!$A$2:$A$140,'XX Run Calc XX'!$E$2:$E$140),IF($C94&gt;=50,LOOKUP(P94,'XX Run Calc XX'!$A$2:$A$140,'XX Run Calc XX'!$F$2:$F$140),"AGE!")))),IF(OR($D94="f",$D94="F"),IF(($C94&gt;=20)*($C94&lt;=29),LOOKUP(P94,'XX Run Calc XX'!$A$2:$A$140,'XX Run Calc XX'!$I$2:$I$140),IF(($C94&gt;=30)*($C94&lt;=39),LOOKUP(P94,'XX Run Calc XX'!$A$2:$A$140,'XX Run Calc XX'!$J$2:$J$140),IF($C94&gt;=40,LOOKUP(P94,'XX Run Calc XX'!$A$2:$A$140,'XX Run Calc XX'!$K$2:$K$140),"AGE!"))),"Gender!")))</f>
        <v>81</v>
      </c>
      <c r="R94" s="83">
        <v>9.324074074074074E-4</v>
      </c>
      <c r="S94" s="79">
        <f>LOOKUP($R94,'XX Ag Calc XX'!$A$3:$A$122,'XX Ag Calc XX'!$C$3:$C$122)</f>
        <v>39</v>
      </c>
      <c r="T94" s="84">
        <f t="shared" si="16"/>
        <v>261</v>
      </c>
      <c r="U94" s="67"/>
    </row>
    <row r="95" spans="1:21" s="85" customFormat="1" x14ac:dyDescent="0.25">
      <c r="A95" s="46" t="s">
        <v>221</v>
      </c>
      <c r="B95" s="46" t="s">
        <v>108</v>
      </c>
      <c r="C95" s="68">
        <v>31</v>
      </c>
      <c r="D95" s="79" t="s">
        <v>222</v>
      </c>
      <c r="E95" s="80">
        <v>69</v>
      </c>
      <c r="F95" s="81">
        <v>186</v>
      </c>
      <c r="G95" s="79">
        <v>245</v>
      </c>
      <c r="H95" s="82">
        <f t="shared" si="13"/>
        <v>1.3172043010752688</v>
      </c>
      <c r="I95" s="79">
        <f t="shared" si="17"/>
        <v>44</v>
      </c>
      <c r="J95" s="79">
        <v>44</v>
      </c>
      <c r="K95" s="79">
        <f t="shared" si="18"/>
        <v>32</v>
      </c>
      <c r="L95" s="79">
        <v>22</v>
      </c>
      <c r="M95" s="79">
        <f t="shared" si="14"/>
        <v>21</v>
      </c>
      <c r="N95" s="79">
        <v>10</v>
      </c>
      <c r="O95" s="79">
        <f t="shared" si="15"/>
        <v>39</v>
      </c>
      <c r="P95" s="83">
        <v>7.7715277777777791E-3</v>
      </c>
      <c r="Q95" s="79">
        <f>(IF(OR($D95="m",$D95="M"),IF(($C95&gt;=20)*($C95&lt;=29),LOOKUP(P95,'XX Run Calc XX'!$A$2:$A$140,'XX Run Calc XX'!$C$2:$C$140),IF(($C95&gt;=30)*($C95&lt;=39),LOOKUP(P95,'XX Run Calc XX'!$A$2:$A$140,'XX Run Calc XX'!$D$2:$D$140),IF(($C95&gt;=40)*($C95&lt;=49),LOOKUP(P95,'XX Run Calc XX'!$A$2:$A$140,'XX Run Calc XX'!$E$2:$E$140),IF($C95&gt;=50,LOOKUP(P95,'XX Run Calc XX'!$A$2:$A$140,'XX Run Calc XX'!$F$2:$F$140),"AGE!")))),IF(OR($D95="f",$D95="F"),IF(($C95&gt;=20)*($C95&lt;=29),LOOKUP(P95,'XX Run Calc XX'!$A$2:$A$140,'XX Run Calc XX'!$I$2:$I$140),IF(($C95&gt;=30)*($C95&lt;=39),LOOKUP(P95,'XX Run Calc XX'!$A$2:$A$140,'XX Run Calc XX'!$J$2:$J$140),IF($C95&gt;=40,LOOKUP(P95,'XX Run Calc XX'!$A$2:$A$140,'XX Run Calc XX'!$K$2:$K$140),"AGE!"))),"Gender!")))</f>
        <v>84</v>
      </c>
      <c r="R95" s="83">
        <v>9.2997685185185186E-4</v>
      </c>
      <c r="S95" s="79">
        <v>40</v>
      </c>
      <c r="T95" s="84">
        <f t="shared" si="16"/>
        <v>260</v>
      </c>
      <c r="U95" s="67"/>
    </row>
    <row r="96" spans="1:21" s="85" customFormat="1" x14ac:dyDescent="0.25">
      <c r="A96" s="46" t="s">
        <v>90</v>
      </c>
      <c r="B96" s="46" t="s">
        <v>89</v>
      </c>
      <c r="C96" s="68">
        <v>50</v>
      </c>
      <c r="D96" s="79" t="s">
        <v>222</v>
      </c>
      <c r="E96" s="80">
        <v>73</v>
      </c>
      <c r="F96" s="81">
        <v>207</v>
      </c>
      <c r="G96" s="79">
        <v>200</v>
      </c>
      <c r="H96" s="82">
        <f t="shared" si="13"/>
        <v>0.96618357487922701</v>
      </c>
      <c r="I96" s="79">
        <f t="shared" si="17"/>
        <v>38</v>
      </c>
      <c r="J96" s="79">
        <v>46</v>
      </c>
      <c r="K96" s="79">
        <f t="shared" si="18"/>
        <v>41</v>
      </c>
      <c r="L96" s="79">
        <v>38</v>
      </c>
      <c r="M96" s="79">
        <f t="shared" si="14"/>
        <v>41</v>
      </c>
      <c r="N96" s="79">
        <v>7</v>
      </c>
      <c r="O96" s="79">
        <f t="shared" si="15"/>
        <v>39</v>
      </c>
      <c r="P96" s="83">
        <v>7.5666666666666669E-3</v>
      </c>
      <c r="Q96" s="79">
        <f>(IF(OR($D96="m",$D96="M"),IF(($C96&gt;=20)*($C96&lt;=29),LOOKUP(P96,'XX Run Calc XX'!$A$2:$A$140,'XX Run Calc XX'!$C$2:$C$140),IF(($C96&gt;=30)*($C96&lt;=39),LOOKUP(P96,'XX Run Calc XX'!$A$2:$A$140,'XX Run Calc XX'!$D$2:$D$140),IF(($C96&gt;=40)*($C96&lt;=49),LOOKUP(P96,'XX Run Calc XX'!$A$2:$A$140,'XX Run Calc XX'!$E$2:$E$140),IF($C96&gt;=50,LOOKUP(P96,'XX Run Calc XX'!$A$2:$A$140,'XX Run Calc XX'!$F$2:$F$140),"AGE!")))),IF(OR($D96="f",$D96="F"),IF(($C96&gt;=20)*($C96&lt;=29),LOOKUP(P96,'XX Run Calc XX'!$A$2:$A$140,'XX Run Calc XX'!$I$2:$I$140),IF(($C96&gt;=30)*($C96&lt;=39),LOOKUP(P96,'XX Run Calc XX'!$A$2:$A$140,'XX Run Calc XX'!$J$2:$J$140),IF($C96&gt;=40,LOOKUP(P96,'XX Run Calc XX'!$A$2:$A$140,'XX Run Calc XX'!$K$2:$K$140),"AGE!"))),"Gender!")))</f>
        <v>101</v>
      </c>
      <c r="R96" s="83">
        <v>1.9798611111111111E-3</v>
      </c>
      <c r="S96" s="79">
        <f>LOOKUP($R96,'XX Ag Calc XX'!$A$3:$A$122,'XX Ag Calc XX'!$C$3:$C$122)</f>
        <v>0</v>
      </c>
      <c r="T96" s="84">
        <f t="shared" si="16"/>
        <v>260</v>
      </c>
      <c r="U96" s="67"/>
    </row>
    <row r="97" spans="1:21" s="85" customFormat="1" x14ac:dyDescent="0.25">
      <c r="A97" s="46" t="s">
        <v>146</v>
      </c>
      <c r="B97" s="46" t="s">
        <v>145</v>
      </c>
      <c r="C97" s="68">
        <v>25</v>
      </c>
      <c r="D97" s="79" t="s">
        <v>222</v>
      </c>
      <c r="E97" s="80">
        <v>71</v>
      </c>
      <c r="F97" s="81">
        <v>156</v>
      </c>
      <c r="G97" s="79">
        <v>0</v>
      </c>
      <c r="H97" s="82">
        <f t="shared" si="13"/>
        <v>0</v>
      </c>
      <c r="I97" s="79">
        <f t="shared" si="17"/>
        <v>0</v>
      </c>
      <c r="J97" s="79">
        <v>46</v>
      </c>
      <c r="K97" s="79">
        <f t="shared" si="18"/>
        <v>29</v>
      </c>
      <c r="L97" s="79">
        <v>43</v>
      </c>
      <c r="M97" s="79">
        <f t="shared" si="14"/>
        <v>40</v>
      </c>
      <c r="N97" s="79">
        <v>20</v>
      </c>
      <c r="O97" s="79">
        <f t="shared" si="15"/>
        <v>65</v>
      </c>
      <c r="P97" s="83">
        <v>7.3796296296296292E-3</v>
      </c>
      <c r="Q97" s="79">
        <f>(IF(OR($D97="m",$D97="M"),IF(($C97&gt;=20)*($C97&lt;=29),LOOKUP(P97,'XX Run Calc XX'!$A$2:$A$140,'XX Run Calc XX'!$C$2:$C$140),IF(($C97&gt;=30)*($C97&lt;=39),LOOKUP(P97,'XX Run Calc XX'!$A$2:$A$140,'XX Run Calc XX'!$D$2:$D$140),IF(($C97&gt;=40)*($C97&lt;=49),LOOKUP(P97,'XX Run Calc XX'!$A$2:$A$140,'XX Run Calc XX'!$E$2:$E$140),IF($C97&gt;=50,LOOKUP(P97,'XX Run Calc XX'!$A$2:$A$140,'XX Run Calc XX'!$F$2:$F$140),"AGE!")))),IF(OR($D97="f",$D97="F"),IF(($C97&gt;=20)*($C97&lt;=29),LOOKUP(P97,'XX Run Calc XX'!$A$2:$A$140,'XX Run Calc XX'!$I$2:$I$140),IF(($C97&gt;=30)*($C97&lt;=39),LOOKUP(P97,'XX Run Calc XX'!$A$2:$A$140,'XX Run Calc XX'!$J$2:$J$140),IF($C97&gt;=40,LOOKUP(P97,'XX Run Calc XX'!$A$2:$A$140,'XX Run Calc XX'!$K$2:$K$140),"AGE!"))),"Gender!")))</f>
        <v>84</v>
      </c>
      <c r="R97" s="83">
        <v>9.283564814814815E-4</v>
      </c>
      <c r="S97" s="79">
        <v>40</v>
      </c>
      <c r="T97" s="84">
        <f t="shared" si="16"/>
        <v>258</v>
      </c>
      <c r="U97" s="67"/>
    </row>
    <row r="98" spans="1:21" s="85" customFormat="1" x14ac:dyDescent="0.25">
      <c r="A98" s="46" t="s">
        <v>159</v>
      </c>
      <c r="B98" s="46" t="s">
        <v>151</v>
      </c>
      <c r="C98" s="68">
        <v>25</v>
      </c>
      <c r="D98" s="79" t="s">
        <v>222</v>
      </c>
      <c r="E98" s="80">
        <v>69</v>
      </c>
      <c r="F98" s="81">
        <v>197</v>
      </c>
      <c r="G98" s="79">
        <v>340</v>
      </c>
      <c r="H98" s="82">
        <f t="shared" si="13"/>
        <v>1.7258883248730965</v>
      </c>
      <c r="I98" s="79">
        <f t="shared" si="17"/>
        <v>59</v>
      </c>
      <c r="J98" s="79">
        <v>43</v>
      </c>
      <c r="K98" s="79">
        <f t="shared" si="18"/>
        <v>26</v>
      </c>
      <c r="L98" s="79">
        <v>21</v>
      </c>
      <c r="M98" s="79">
        <f t="shared" si="14"/>
        <v>18</v>
      </c>
      <c r="N98" s="79">
        <v>17</v>
      </c>
      <c r="O98" s="79">
        <f t="shared" si="15"/>
        <v>57</v>
      </c>
      <c r="P98" s="83">
        <v>9.23900462962963E-3</v>
      </c>
      <c r="Q98" s="79">
        <f>(IF(OR($D98="m",$D98="M"),IF(($C98&gt;=20)*($C98&lt;=29),LOOKUP(P98,'XX Run Calc XX'!$A$2:$A$140,'XX Run Calc XX'!$C$2:$C$140),IF(($C98&gt;=30)*($C98&lt;=39),LOOKUP(P98,'XX Run Calc XX'!$A$2:$A$140,'XX Run Calc XX'!$D$2:$D$140),IF(($C98&gt;=40)*($C98&lt;=49),LOOKUP(P98,'XX Run Calc XX'!$A$2:$A$140,'XX Run Calc XX'!$E$2:$E$140),IF($C98&gt;=50,LOOKUP(P98,'XX Run Calc XX'!$A$2:$A$140,'XX Run Calc XX'!$F$2:$F$140),"AGE!")))),IF(OR($D98="f",$D98="F"),IF(($C98&gt;=20)*($C98&lt;=29),LOOKUP(P98,'XX Run Calc XX'!$A$2:$A$140,'XX Run Calc XX'!$I$2:$I$140),IF(($C98&gt;=30)*($C98&lt;=39),LOOKUP(P98,'XX Run Calc XX'!$A$2:$A$140,'XX Run Calc XX'!$J$2:$J$140),IF($C98&gt;=40,LOOKUP(P98,'XX Run Calc XX'!$A$2:$A$140,'XX Run Calc XX'!$K$2:$K$140),"AGE!"))),"Gender!")))</f>
        <v>68</v>
      </c>
      <c r="R98" s="83">
        <v>1.0384259259259259E-3</v>
      </c>
      <c r="S98" s="79">
        <f>LOOKUP($R98,'XX Ag Calc XX'!$A$3:$A$122,'XX Ag Calc XX'!$C$3:$C$122)</f>
        <v>30</v>
      </c>
      <c r="T98" s="84">
        <f t="shared" si="16"/>
        <v>258</v>
      </c>
      <c r="U98" s="67"/>
    </row>
    <row r="99" spans="1:21" s="85" customFormat="1" x14ac:dyDescent="0.25">
      <c r="A99" s="46" t="s">
        <v>128</v>
      </c>
      <c r="B99" s="46" t="s">
        <v>129</v>
      </c>
      <c r="C99" s="68">
        <v>32</v>
      </c>
      <c r="D99" s="79" t="s">
        <v>223</v>
      </c>
      <c r="E99" s="80">
        <v>63</v>
      </c>
      <c r="F99" s="81">
        <v>145</v>
      </c>
      <c r="G99" s="79">
        <v>135</v>
      </c>
      <c r="H99" s="82">
        <f t="shared" ref="H99:H130" si="19">G99/F99</f>
        <v>0.93103448275862066</v>
      </c>
      <c r="I99" s="79">
        <f t="shared" si="17"/>
        <v>39</v>
      </c>
      <c r="J99" s="79">
        <v>48</v>
      </c>
      <c r="K99" s="79">
        <f t="shared" si="18"/>
        <v>37</v>
      </c>
      <c r="L99" s="79">
        <v>39</v>
      </c>
      <c r="M99" s="79">
        <f t="shared" ref="M99:M130" si="20">IF(L99=0,0,(IF(OR($D99="m",$D99="M"),IF(($C99&gt;=20)*($C99&lt;=29),L99-3,IF(($C99&gt;=30)*($C99&lt;=39),L99-1,IF(($C99&gt;=40)*($C99&lt;=49),L99-1,IF($C99&gt;=50,L99+3,"AGE!")))),IF(OR($D99="f",$D99="F"),IF(($C99&gt;=20)*($C99&lt;=29),L99-5,IF(($C99&gt;=30)*($C99&lt;=39),L99-5,IF($C99&gt;=40,L99-1,"AGE!"))),"Gender!"))))</f>
        <v>34</v>
      </c>
      <c r="N99" s="79">
        <v>7</v>
      </c>
      <c r="O99" s="79">
        <f t="shared" ref="O99:O130" si="21">(IF(OR($D99="m",$D99="M"),IF(($C99&gt;=20)*($C99&lt;=29),IF($N99=0,0,IF($N99&lt;=19,3*($N99+2),IF($N99=20,65,$N99+45))),IF(($C99&gt;=30)*($C99&lt;=39),IF($N99=0,0,IF($N99&lt;=18,3*($N99+3),IF($N99=19,65,$N99+46))),IF(($C99&gt;=40)*($C99&lt;=49),IF($N99=0,0,IF($N99&lt;=16,3*($N99+5),IF($N99=17,65,$N99+48))),IF($C99&gt;=50,IF($N99=0,0,IF($N99&lt;=15,3*($N99+6),IF($N99=16,65,$N99+49))),"AGE!")))),IF(OR($D99="f",$D99="F"),IF(($C99&gt;=20)*($C99&lt;=29),IF($N99=0,0,IF($N99&lt;=14,3*($N99+7),IF($N99=15,65,$N99+50))),IF(($C99&gt;=30)*($C99&lt;=39),IF($N99=0,0,IF($N99&lt;=14,3*($N99+7),IF($N99=15,65,$N99+50))),IF($C99&gt;=40,IF($N99=0,0,IF($N99&lt;=13,3*($N99+8),IF($N99=14,65,$N99+51))),"AGE!"))),"Gender!")))</f>
        <v>42</v>
      </c>
      <c r="P99" s="83">
        <v>9.4256944444444449E-3</v>
      </c>
      <c r="Q99" s="79">
        <f>(IF(OR($D99="m",$D99="M"),IF(($C99&gt;=20)*($C99&lt;=29),LOOKUP(P99,'XX Run Calc XX'!$A$2:$A$140,'XX Run Calc XX'!$C$2:$C$140),IF(($C99&gt;=30)*($C99&lt;=39),LOOKUP(P99,'XX Run Calc XX'!$A$2:$A$140,'XX Run Calc XX'!$D$2:$D$140),IF(($C99&gt;=40)*($C99&lt;=49),LOOKUP(P99,'XX Run Calc XX'!$A$2:$A$140,'XX Run Calc XX'!$E$2:$E$140),IF($C99&gt;=50,LOOKUP(P99,'XX Run Calc XX'!$A$2:$A$140,'XX Run Calc XX'!$F$2:$F$140),"AGE!")))),IF(OR($D99="f",$D99="F"),IF(($C99&gt;=20)*($C99&lt;=29),LOOKUP(P99,'XX Run Calc XX'!$A$2:$A$140,'XX Run Calc XX'!$I$2:$I$140),IF(($C99&gt;=30)*($C99&lt;=39),LOOKUP(P99,'XX Run Calc XX'!$A$2:$A$140,'XX Run Calc XX'!$J$2:$J$140),IF($C99&gt;=40,LOOKUP(P99,'XX Run Calc XX'!$A$2:$A$140,'XX Run Calc XX'!$K$2:$K$140),"AGE!"))),"Gender!")))</f>
        <v>78</v>
      </c>
      <c r="R99" s="83">
        <v>1.0662037037037038E-3</v>
      </c>
      <c r="S99" s="79">
        <v>28</v>
      </c>
      <c r="T99" s="84">
        <f t="shared" ref="T99:T130" si="22">SUM(I99,K99,M99,O99,Q99,S99)</f>
        <v>258</v>
      </c>
      <c r="U99" s="67"/>
    </row>
    <row r="100" spans="1:21" s="85" customFormat="1" x14ac:dyDescent="0.25">
      <c r="A100" s="46" t="s">
        <v>178</v>
      </c>
      <c r="B100" s="46" t="s">
        <v>177</v>
      </c>
      <c r="C100" s="68">
        <v>29</v>
      </c>
      <c r="D100" s="79" t="s">
        <v>222</v>
      </c>
      <c r="E100" s="80">
        <v>64</v>
      </c>
      <c r="F100" s="81">
        <v>152</v>
      </c>
      <c r="G100" s="79">
        <v>0</v>
      </c>
      <c r="H100" s="82">
        <f t="shared" si="19"/>
        <v>0</v>
      </c>
      <c r="I100" s="79">
        <f t="shared" si="17"/>
        <v>0</v>
      </c>
      <c r="J100" s="79">
        <v>53</v>
      </c>
      <c r="K100" s="79">
        <f t="shared" si="18"/>
        <v>36</v>
      </c>
      <c r="L100" s="79">
        <v>35</v>
      </c>
      <c r="M100" s="79">
        <f t="shared" si="20"/>
        <v>32</v>
      </c>
      <c r="N100" s="79">
        <v>22</v>
      </c>
      <c r="O100" s="79">
        <f t="shared" si="21"/>
        <v>67</v>
      </c>
      <c r="P100" s="83">
        <v>7.7395833333333336E-3</v>
      </c>
      <c r="Q100" s="79">
        <f>(IF(OR($D100="m",$D100="M"),IF(($C100&gt;=20)*($C100&lt;=29),LOOKUP(P100,'XX Run Calc XX'!$A$2:$A$140,'XX Run Calc XX'!$C$2:$C$140),IF(($C100&gt;=30)*($C100&lt;=39),LOOKUP(P100,'XX Run Calc XX'!$A$2:$A$140,'XX Run Calc XX'!$D$2:$D$140),IF(($C100&gt;=40)*($C100&lt;=49),LOOKUP(P100,'XX Run Calc XX'!$A$2:$A$140,'XX Run Calc XX'!$E$2:$E$140),IF($C100&gt;=50,LOOKUP(P100,'XX Run Calc XX'!$A$2:$A$140,'XX Run Calc XX'!$F$2:$F$140),"AGE!")))),IF(OR($D100="f",$D100="F"),IF(($C100&gt;=20)*($C100&lt;=29),LOOKUP(P100,'XX Run Calc XX'!$A$2:$A$140,'XX Run Calc XX'!$I$2:$I$140),IF(($C100&gt;=30)*($C100&lt;=39),LOOKUP(P100,'XX Run Calc XX'!$A$2:$A$140,'XX Run Calc XX'!$J$2:$J$140),IF($C100&gt;=40,LOOKUP(P100,'XX Run Calc XX'!$A$2:$A$140,'XX Run Calc XX'!$K$2:$K$140),"AGE!"))),"Gender!")))</f>
        <v>81</v>
      </c>
      <c r="R100" s="83">
        <v>9.1504629629629629E-4</v>
      </c>
      <c r="S100" s="79">
        <f>LOOKUP($R100,'XX Ag Calc XX'!$A$3:$A$122,'XX Ag Calc XX'!$C$3:$C$122)</f>
        <v>40</v>
      </c>
      <c r="T100" s="84">
        <f t="shared" si="22"/>
        <v>256</v>
      </c>
      <c r="U100" s="67"/>
    </row>
    <row r="101" spans="1:21" s="85" customFormat="1" x14ac:dyDescent="0.25">
      <c r="A101" s="46" t="s">
        <v>72</v>
      </c>
      <c r="B101" s="46" t="s">
        <v>64</v>
      </c>
      <c r="C101" s="68">
        <v>31</v>
      </c>
      <c r="D101" s="79" t="s">
        <v>223</v>
      </c>
      <c r="E101" s="80">
        <v>61</v>
      </c>
      <c r="F101" s="81">
        <v>122</v>
      </c>
      <c r="G101" s="79">
        <v>135</v>
      </c>
      <c r="H101" s="82">
        <f t="shared" si="19"/>
        <v>1.1065573770491803</v>
      </c>
      <c r="I101" s="79">
        <f t="shared" si="17"/>
        <v>46</v>
      </c>
      <c r="J101" s="79">
        <v>58</v>
      </c>
      <c r="K101" s="79">
        <f t="shared" si="18"/>
        <v>46</v>
      </c>
      <c r="L101" s="79">
        <v>32</v>
      </c>
      <c r="M101" s="79">
        <f t="shared" si="20"/>
        <v>27</v>
      </c>
      <c r="N101" s="79">
        <v>11</v>
      </c>
      <c r="O101" s="79">
        <f t="shared" si="21"/>
        <v>54</v>
      </c>
      <c r="P101" s="83">
        <v>9.1894675925925928E-3</v>
      </c>
      <c r="Q101" s="79">
        <f>(IF(OR($D101="m",$D101="M"),IF(($C101&gt;=20)*($C101&lt;=29),LOOKUP(P101,'XX Run Calc XX'!$A$2:$A$140,'XX Run Calc XX'!$C$2:$C$140),IF(($C101&gt;=30)*($C101&lt;=39),LOOKUP(P101,'XX Run Calc XX'!$A$2:$A$140,'XX Run Calc XX'!$D$2:$D$140),IF(($C101&gt;=40)*($C101&lt;=49),LOOKUP(P101,'XX Run Calc XX'!$A$2:$A$140,'XX Run Calc XX'!$E$2:$E$140),IF($C101&gt;=50,LOOKUP(P101,'XX Run Calc XX'!$A$2:$A$140,'XX Run Calc XX'!$F$2:$F$140),"AGE!")))),IF(OR($D101="f",$D101="F"),IF(($C101&gt;=20)*($C101&lt;=29),LOOKUP(P101,'XX Run Calc XX'!$A$2:$A$140,'XX Run Calc XX'!$I$2:$I$140),IF(($C101&gt;=30)*($C101&lt;=39),LOOKUP(P101,'XX Run Calc XX'!$A$2:$A$140,'XX Run Calc XX'!$J$2:$J$140),IF($C101&gt;=40,LOOKUP(P101,'XX Run Calc XX'!$A$2:$A$140,'XX Run Calc XX'!$K$2:$K$140),"AGE!"))),"Gender!")))</f>
        <v>80</v>
      </c>
      <c r="R101" s="83">
        <v>1.3516203703703704E-3</v>
      </c>
      <c r="S101" s="79">
        <f>LOOKUP($R101,'XX Ag Calc XX'!$A$3:$A$122,'XX Ag Calc XX'!$C$3:$C$122)</f>
        <v>3</v>
      </c>
      <c r="T101" s="84">
        <f t="shared" si="22"/>
        <v>256</v>
      </c>
      <c r="U101" s="67"/>
    </row>
    <row r="102" spans="1:21" s="85" customFormat="1" x14ac:dyDescent="0.25">
      <c r="A102" s="46" t="s">
        <v>96</v>
      </c>
      <c r="B102" s="46" t="s">
        <v>95</v>
      </c>
      <c r="C102" s="68">
        <v>23</v>
      </c>
      <c r="D102" s="79" t="s">
        <v>222</v>
      </c>
      <c r="E102" s="80">
        <v>72</v>
      </c>
      <c r="F102" s="81">
        <v>212</v>
      </c>
      <c r="G102" s="79">
        <v>0</v>
      </c>
      <c r="H102" s="82">
        <f t="shared" si="19"/>
        <v>0</v>
      </c>
      <c r="I102" s="79">
        <f t="shared" si="17"/>
        <v>0</v>
      </c>
      <c r="J102" s="79">
        <v>59</v>
      </c>
      <c r="K102" s="79">
        <f t="shared" si="18"/>
        <v>42</v>
      </c>
      <c r="L102" s="79">
        <v>37</v>
      </c>
      <c r="M102" s="79">
        <f t="shared" si="20"/>
        <v>34</v>
      </c>
      <c r="N102" s="79">
        <v>17</v>
      </c>
      <c r="O102" s="79">
        <f t="shared" si="21"/>
        <v>57</v>
      </c>
      <c r="P102" s="83">
        <v>7.1451388888888884E-3</v>
      </c>
      <c r="Q102" s="79">
        <f>(IF(OR($D102="m",$D102="M"),IF(($C102&gt;=20)*($C102&lt;=29),LOOKUP(P102,'XX Run Calc XX'!$A$2:$A$140,'XX Run Calc XX'!$C$2:$C$140),IF(($C102&gt;=30)*($C102&lt;=39),LOOKUP(P102,'XX Run Calc XX'!$A$2:$A$140,'XX Run Calc XX'!$D$2:$D$140),IF(($C102&gt;=40)*($C102&lt;=49),LOOKUP(P102,'XX Run Calc XX'!$A$2:$A$140,'XX Run Calc XX'!$E$2:$E$140),IF($C102&gt;=50,LOOKUP(P102,'XX Run Calc XX'!$A$2:$A$140,'XX Run Calc XX'!$F$2:$F$140),"AGE!")))),IF(OR($D102="f",$D102="F"),IF(($C102&gt;=20)*($C102&lt;=29),LOOKUP(P102,'XX Run Calc XX'!$A$2:$A$140,'XX Run Calc XX'!$I$2:$I$140),IF(($C102&gt;=30)*($C102&lt;=39),LOOKUP(P102,'XX Run Calc XX'!$A$2:$A$140,'XX Run Calc XX'!$J$2:$J$140),IF($C102&gt;=40,LOOKUP(P102,'XX Run Calc XX'!$A$2:$A$140,'XX Run Calc XX'!$K$2:$K$140),"AGE!"))),"Gender!")))</f>
        <v>86</v>
      </c>
      <c r="R102" s="83">
        <v>9.7395833333333319E-4</v>
      </c>
      <c r="S102" s="79">
        <v>36</v>
      </c>
      <c r="T102" s="84">
        <f t="shared" si="22"/>
        <v>255</v>
      </c>
      <c r="U102" s="67"/>
    </row>
    <row r="103" spans="1:21" s="85" customFormat="1" x14ac:dyDescent="0.25">
      <c r="A103" s="46" t="s">
        <v>59</v>
      </c>
      <c r="B103" s="46" t="s">
        <v>58</v>
      </c>
      <c r="C103" s="68">
        <v>44</v>
      </c>
      <c r="D103" s="79" t="s">
        <v>222</v>
      </c>
      <c r="E103" s="80">
        <v>65</v>
      </c>
      <c r="F103" s="81">
        <v>196</v>
      </c>
      <c r="G103" s="79">
        <v>335</v>
      </c>
      <c r="H103" s="82">
        <f t="shared" si="19"/>
        <v>1.7091836734693877</v>
      </c>
      <c r="I103" s="79">
        <f t="shared" si="17"/>
        <v>64</v>
      </c>
      <c r="J103" s="79">
        <v>37</v>
      </c>
      <c r="K103" s="79">
        <f t="shared" si="18"/>
        <v>30</v>
      </c>
      <c r="L103" s="79">
        <v>24</v>
      </c>
      <c r="M103" s="79">
        <f t="shared" si="20"/>
        <v>23</v>
      </c>
      <c r="N103" s="79">
        <v>16</v>
      </c>
      <c r="O103" s="79">
        <f t="shared" si="21"/>
        <v>63</v>
      </c>
      <c r="P103" s="83">
        <v>9.617708333333334E-3</v>
      </c>
      <c r="Q103" s="79">
        <f>(IF(OR($D103="m",$D103="M"),IF(($C103&gt;=20)*($C103&lt;=29),LOOKUP(P103,'XX Run Calc XX'!$A$2:$A$140,'XX Run Calc XX'!$C$2:$C$140),IF(($C103&gt;=30)*($C103&lt;=39),LOOKUP(P103,'XX Run Calc XX'!$A$2:$A$140,'XX Run Calc XX'!$D$2:$D$140),IF(($C103&gt;=40)*($C103&lt;=49),LOOKUP(P103,'XX Run Calc XX'!$A$2:$A$140,'XX Run Calc XX'!$E$2:$E$140),IF($C103&gt;=50,LOOKUP(P103,'XX Run Calc XX'!$A$2:$A$140,'XX Run Calc XX'!$F$2:$F$140),"AGE!")))),IF(OR($D103="f",$D103="F"),IF(($C103&gt;=20)*($C103&lt;=29),LOOKUP(P103,'XX Run Calc XX'!$A$2:$A$140,'XX Run Calc XX'!$I$2:$I$140),IF(($C103&gt;=30)*($C103&lt;=39),LOOKUP(P103,'XX Run Calc XX'!$A$2:$A$140,'XX Run Calc XX'!$J$2:$J$140),IF($C103&gt;=40,LOOKUP(P103,'XX Run Calc XX'!$A$2:$A$140,'XX Run Calc XX'!$K$2:$K$140),"AGE!"))),"Gender!")))</f>
        <v>71</v>
      </c>
      <c r="R103" s="83">
        <v>1.368287037037037E-3</v>
      </c>
      <c r="S103" s="79">
        <f>LOOKUP($R103,'XX Ag Calc XX'!$A$3:$A$122,'XX Ag Calc XX'!$C$3:$C$122)</f>
        <v>1</v>
      </c>
      <c r="T103" s="84">
        <f t="shared" si="22"/>
        <v>252</v>
      </c>
      <c r="U103" s="67"/>
    </row>
    <row r="104" spans="1:21" s="85" customFormat="1" x14ac:dyDescent="0.25">
      <c r="A104" s="46" t="s">
        <v>92</v>
      </c>
      <c r="B104" s="46" t="s">
        <v>89</v>
      </c>
      <c r="C104" s="68">
        <v>36</v>
      </c>
      <c r="D104" s="79" t="s">
        <v>222</v>
      </c>
      <c r="E104" s="80">
        <v>74</v>
      </c>
      <c r="F104" s="81">
        <v>237</v>
      </c>
      <c r="G104" s="79">
        <v>0</v>
      </c>
      <c r="H104" s="82">
        <f t="shared" si="19"/>
        <v>0</v>
      </c>
      <c r="I104" s="79">
        <f t="shared" ref="I104:I130" si="23">IF(G104=0,0,(IF(OR($D104="m",$D104="M"),IF(($C104&gt;=20)*($C104&lt;=29),INT(2*(((100*($G104/$F104))-25)/5)),IF(($C104&gt;=30)*($C104&lt;=39),INT(2*((100*($G104/$F104)-20)/5)),IF(($C104&gt;=40)*($C104&lt;=49),INT(2*((100*($G104/$F104)-10)/5)),IF($C104&gt;=50,INT(2*(((100*($G104/$F104)))/5)),"AGE!")))),IF(OR($D104="f",$D104="F"),IF(($C104&gt;=20)*($C104&lt;=29),INT(2*(((100*($G104/$F104)))/5)),IF(($C104&gt;=30)*($C104&lt;=39),INT(2*((100*($G104/$F104)+5)/5)),IF($C104&gt;=40,INT(2*((100*($G104/$F104)+10)/5)),"AGE!"))),"Gender!"))))</f>
        <v>0</v>
      </c>
      <c r="J104" s="79">
        <v>52</v>
      </c>
      <c r="K104" s="79">
        <f t="shared" si="18"/>
        <v>40</v>
      </c>
      <c r="L104" s="79">
        <v>35</v>
      </c>
      <c r="M104" s="79">
        <f t="shared" si="20"/>
        <v>34</v>
      </c>
      <c r="N104" s="79">
        <v>17</v>
      </c>
      <c r="O104" s="79">
        <f t="shared" si="21"/>
        <v>60</v>
      </c>
      <c r="P104" s="83">
        <v>7.4815972222222228E-3</v>
      </c>
      <c r="Q104" s="79">
        <f>(IF(OR($D104="m",$D104="M"),IF(($C104&gt;=20)*($C104&lt;=29),LOOKUP(P104,'XX Run Calc XX'!$A$2:$A$140,'XX Run Calc XX'!$C$2:$C$140),IF(($C104&gt;=30)*($C104&lt;=39),LOOKUP(P104,'XX Run Calc XX'!$A$2:$A$140,'XX Run Calc XX'!$D$2:$D$140),IF(($C104&gt;=40)*($C104&lt;=49),LOOKUP(P104,'XX Run Calc XX'!$A$2:$A$140,'XX Run Calc XX'!$E$2:$E$140),IF($C104&gt;=50,LOOKUP(P104,'XX Run Calc XX'!$A$2:$A$140,'XX Run Calc XX'!$F$2:$F$140),"AGE!")))),IF(OR($D104="f",$D104="F"),IF(($C104&gt;=20)*($C104&lt;=29),LOOKUP(P104,'XX Run Calc XX'!$A$2:$A$140,'XX Run Calc XX'!$I$2:$I$140),IF(($C104&gt;=30)*($C104&lt;=39),LOOKUP(P104,'XX Run Calc XX'!$A$2:$A$140,'XX Run Calc XX'!$J$2:$J$140),IF($C104&gt;=40,LOOKUP(P104,'XX Run Calc XX'!$A$2:$A$140,'XX Run Calc XX'!$K$2:$K$140),"AGE!"))),"Gender!")))</f>
        <v>87</v>
      </c>
      <c r="R104" s="83">
        <v>1.0355324074074073E-3</v>
      </c>
      <c r="S104" s="79">
        <v>31</v>
      </c>
      <c r="T104" s="84">
        <f t="shared" si="22"/>
        <v>252</v>
      </c>
      <c r="U104" s="67"/>
    </row>
    <row r="105" spans="1:21" s="85" customFormat="1" x14ac:dyDescent="0.25">
      <c r="A105" s="46" t="s">
        <v>133</v>
      </c>
      <c r="B105" s="46" t="s">
        <v>129</v>
      </c>
      <c r="C105" s="68">
        <v>29</v>
      </c>
      <c r="D105" s="79" t="s">
        <v>222</v>
      </c>
      <c r="E105" s="80">
        <v>72</v>
      </c>
      <c r="F105" s="81">
        <v>298</v>
      </c>
      <c r="G105" s="79">
        <v>480</v>
      </c>
      <c r="H105" s="82">
        <f t="shared" si="19"/>
        <v>1.6107382550335569</v>
      </c>
      <c r="I105" s="79">
        <f t="shared" si="23"/>
        <v>54</v>
      </c>
      <c r="J105" s="79">
        <v>44</v>
      </c>
      <c r="K105" s="79">
        <f t="shared" si="18"/>
        <v>27</v>
      </c>
      <c r="L105" s="79">
        <v>10</v>
      </c>
      <c r="M105" s="79">
        <f t="shared" si="20"/>
        <v>7</v>
      </c>
      <c r="N105" s="79">
        <v>17</v>
      </c>
      <c r="O105" s="79">
        <f t="shared" si="21"/>
        <v>57</v>
      </c>
      <c r="P105" s="83">
        <v>9.8344907407407409E-3</v>
      </c>
      <c r="Q105" s="79">
        <f>(IF(OR($D105="m",$D105="M"),IF(($C105&gt;=20)*($C105&lt;=29),LOOKUP(P105,'XX Run Calc XX'!$A$2:$A$140,'XX Run Calc XX'!$C$2:$C$140),IF(($C105&gt;=30)*($C105&lt;=39),LOOKUP(P105,'XX Run Calc XX'!$A$2:$A$140,'XX Run Calc XX'!$D$2:$D$140),IF(($C105&gt;=40)*($C105&lt;=49),LOOKUP(P105,'XX Run Calc XX'!$A$2:$A$140,'XX Run Calc XX'!$E$2:$E$140),IF($C105&gt;=50,LOOKUP(P105,'XX Run Calc XX'!$A$2:$A$140,'XX Run Calc XX'!$F$2:$F$140),"AGE!")))),IF(OR($D105="f",$D105="F"),IF(($C105&gt;=20)*($C105&lt;=29),LOOKUP(P105,'XX Run Calc XX'!$A$2:$A$140,'XX Run Calc XX'!$I$2:$I$140),IF(($C105&gt;=30)*($C105&lt;=39),LOOKUP(P105,'XX Run Calc XX'!$A$2:$A$140,'XX Run Calc XX'!$J$2:$J$140),IF($C105&gt;=40,LOOKUP(P105,'XX Run Calc XX'!$A$2:$A$140,'XX Run Calc XX'!$K$2:$K$140),"AGE!"))),"Gender!")))</f>
        <v>63</v>
      </c>
      <c r="R105" s="83">
        <v>9.1076388888888891E-4</v>
      </c>
      <c r="S105" s="79">
        <f>LOOKUP($R105,'XX Ag Calc XX'!$A$3:$A$122,'XX Ag Calc XX'!$C$3:$C$122)</f>
        <v>41</v>
      </c>
      <c r="T105" s="84">
        <f t="shared" si="22"/>
        <v>249</v>
      </c>
      <c r="U105" s="67"/>
    </row>
    <row r="106" spans="1:21" s="85" customFormat="1" x14ac:dyDescent="0.25">
      <c r="A106" s="46" t="s">
        <v>171</v>
      </c>
      <c r="B106" s="46" t="s">
        <v>172</v>
      </c>
      <c r="C106" s="68">
        <v>25</v>
      </c>
      <c r="D106" s="79" t="s">
        <v>222</v>
      </c>
      <c r="E106" s="80">
        <v>64</v>
      </c>
      <c r="F106" s="81">
        <v>169</v>
      </c>
      <c r="G106" s="79">
        <v>195</v>
      </c>
      <c r="H106" s="82">
        <f t="shared" si="19"/>
        <v>1.1538461538461537</v>
      </c>
      <c r="I106" s="79">
        <f t="shared" si="23"/>
        <v>36</v>
      </c>
      <c r="J106" s="79">
        <v>50</v>
      </c>
      <c r="K106" s="79">
        <f t="shared" si="18"/>
        <v>33</v>
      </c>
      <c r="L106" s="79">
        <v>30</v>
      </c>
      <c r="M106" s="79">
        <f t="shared" si="20"/>
        <v>27</v>
      </c>
      <c r="N106" s="79">
        <v>6</v>
      </c>
      <c r="O106" s="79">
        <f t="shared" si="21"/>
        <v>24</v>
      </c>
      <c r="P106" s="83">
        <v>7.1072916666666671E-3</v>
      </c>
      <c r="Q106" s="79">
        <f>(IF(OR($D106="m",$D106="M"),IF(($C106&gt;=20)*($C106&lt;=29),LOOKUP(P106,'XX Run Calc XX'!$A$2:$A$140,'XX Run Calc XX'!$C$2:$C$140),IF(($C106&gt;=30)*($C106&lt;=39),LOOKUP(P106,'XX Run Calc XX'!$A$2:$A$140,'XX Run Calc XX'!$D$2:$D$140),IF(($C106&gt;=40)*($C106&lt;=49),LOOKUP(P106,'XX Run Calc XX'!$A$2:$A$140,'XX Run Calc XX'!$E$2:$E$140),IF($C106&gt;=50,LOOKUP(P106,'XX Run Calc XX'!$A$2:$A$140,'XX Run Calc XX'!$F$2:$F$140),"AGE!")))),IF(OR($D106="f",$D106="F"),IF(($C106&gt;=20)*($C106&lt;=29),LOOKUP(P106,'XX Run Calc XX'!$A$2:$A$140,'XX Run Calc XX'!$I$2:$I$140),IF(($C106&gt;=30)*($C106&lt;=39),LOOKUP(P106,'XX Run Calc XX'!$A$2:$A$140,'XX Run Calc XX'!$J$2:$J$140),IF($C106&gt;=40,LOOKUP(P106,'XX Run Calc XX'!$A$2:$A$140,'XX Run Calc XX'!$K$2:$K$140),"AGE!"))),"Gender!")))</f>
        <v>86</v>
      </c>
      <c r="R106" s="83">
        <v>8.8576388888888895E-4</v>
      </c>
      <c r="S106" s="79">
        <f>LOOKUP($R106,'XX Ag Calc XX'!$A$3:$A$122,'XX Ag Calc XX'!$C$3:$C$122)</f>
        <v>43</v>
      </c>
      <c r="T106" s="84">
        <f t="shared" si="22"/>
        <v>249</v>
      </c>
      <c r="U106" s="67"/>
    </row>
    <row r="107" spans="1:21" s="85" customFormat="1" x14ac:dyDescent="0.25">
      <c r="A107" s="46" t="s">
        <v>150</v>
      </c>
      <c r="B107" s="46" t="s">
        <v>151</v>
      </c>
      <c r="C107" s="68">
        <v>49</v>
      </c>
      <c r="D107" s="79" t="s">
        <v>222</v>
      </c>
      <c r="E107" s="80">
        <v>67</v>
      </c>
      <c r="F107" s="81">
        <v>195</v>
      </c>
      <c r="G107" s="79">
        <v>185</v>
      </c>
      <c r="H107" s="82">
        <f t="shared" si="19"/>
        <v>0.94871794871794868</v>
      </c>
      <c r="I107" s="79">
        <f t="shared" si="23"/>
        <v>33</v>
      </c>
      <c r="J107" s="79">
        <v>40</v>
      </c>
      <c r="K107" s="79">
        <f t="shared" si="18"/>
        <v>33</v>
      </c>
      <c r="L107" s="79">
        <v>22</v>
      </c>
      <c r="M107" s="79">
        <f t="shared" si="20"/>
        <v>21</v>
      </c>
      <c r="N107" s="79">
        <v>14</v>
      </c>
      <c r="O107" s="79">
        <f t="shared" si="21"/>
        <v>57</v>
      </c>
      <c r="P107" s="83">
        <v>9.331018518518518E-3</v>
      </c>
      <c r="Q107" s="79">
        <f>(IF(OR($D107="m",$D107="M"),IF(($C107&gt;=20)*($C107&lt;=29),LOOKUP(P107,'XX Run Calc XX'!$A$2:$A$140,'XX Run Calc XX'!$C$2:$C$140),IF(($C107&gt;=30)*($C107&lt;=39),LOOKUP(P107,'XX Run Calc XX'!$A$2:$A$140,'XX Run Calc XX'!$D$2:$D$140),IF(($C107&gt;=40)*($C107&lt;=49),LOOKUP(P107,'XX Run Calc XX'!$A$2:$A$140,'XX Run Calc XX'!$E$2:$E$140),IF($C107&gt;=50,LOOKUP(P107,'XX Run Calc XX'!$A$2:$A$140,'XX Run Calc XX'!$F$2:$F$140),"AGE!")))),IF(OR($D107="f",$D107="F"),IF(($C107&gt;=20)*($C107&lt;=29),LOOKUP(P107,'XX Run Calc XX'!$A$2:$A$140,'XX Run Calc XX'!$I$2:$I$140),IF(($C107&gt;=30)*($C107&lt;=39),LOOKUP(P107,'XX Run Calc XX'!$A$2:$A$140,'XX Run Calc XX'!$J$2:$J$140),IF($C107&gt;=40,LOOKUP(P107,'XX Run Calc XX'!$A$2:$A$140,'XX Run Calc XX'!$K$2:$K$140),"AGE!"))),"Gender!")))</f>
        <v>74</v>
      </c>
      <c r="R107" s="83">
        <v>1.0442129629629629E-3</v>
      </c>
      <c r="S107" s="79">
        <v>30</v>
      </c>
      <c r="T107" s="84">
        <f t="shared" si="22"/>
        <v>248</v>
      </c>
      <c r="U107" s="67"/>
    </row>
    <row r="108" spans="1:21" s="85" customFormat="1" x14ac:dyDescent="0.25">
      <c r="A108" s="46" t="s">
        <v>111</v>
      </c>
      <c r="B108" s="46" t="s">
        <v>108</v>
      </c>
      <c r="C108" s="68">
        <v>31</v>
      </c>
      <c r="D108" s="79" t="s">
        <v>222</v>
      </c>
      <c r="E108" s="80">
        <v>72</v>
      </c>
      <c r="F108" s="81">
        <v>222</v>
      </c>
      <c r="G108" s="79">
        <v>245</v>
      </c>
      <c r="H108" s="82">
        <f t="shared" si="19"/>
        <v>1.1036036036036037</v>
      </c>
      <c r="I108" s="79">
        <f t="shared" si="23"/>
        <v>36</v>
      </c>
      <c r="J108" s="79">
        <v>34</v>
      </c>
      <c r="K108" s="79">
        <f t="shared" si="18"/>
        <v>22</v>
      </c>
      <c r="L108" s="79">
        <v>42</v>
      </c>
      <c r="M108" s="79">
        <f t="shared" si="20"/>
        <v>41</v>
      </c>
      <c r="N108" s="79">
        <v>12</v>
      </c>
      <c r="O108" s="79">
        <f t="shared" si="21"/>
        <v>45</v>
      </c>
      <c r="P108" s="83">
        <v>9.4553240740740726E-3</v>
      </c>
      <c r="Q108" s="79">
        <f>(IF(OR($D108="m",$D108="M"),IF(($C108&gt;=20)*($C108&lt;=29),LOOKUP(P108,'XX Run Calc XX'!$A$2:$A$140,'XX Run Calc XX'!$C$2:$C$140),IF(($C108&gt;=30)*($C108&lt;=39),LOOKUP(P108,'XX Run Calc XX'!$A$2:$A$140,'XX Run Calc XX'!$D$2:$D$140),IF(($C108&gt;=40)*($C108&lt;=49),LOOKUP(P108,'XX Run Calc XX'!$A$2:$A$140,'XX Run Calc XX'!$E$2:$E$140),IF($C108&gt;=50,LOOKUP(P108,'XX Run Calc XX'!$A$2:$A$140,'XX Run Calc XX'!$F$2:$F$140),"AGE!")))),IF(OR($D108="f",$D108="F"),IF(($C108&gt;=20)*($C108&lt;=29),LOOKUP(P108,'XX Run Calc XX'!$A$2:$A$140,'XX Run Calc XX'!$I$2:$I$140),IF(($C108&gt;=30)*($C108&lt;=39),LOOKUP(P108,'XX Run Calc XX'!$A$2:$A$140,'XX Run Calc XX'!$J$2:$J$140),IF($C108&gt;=40,LOOKUP(P108,'XX Run Calc XX'!$A$2:$A$140,'XX Run Calc XX'!$K$2:$K$140),"AGE!"))),"Gender!")))</f>
        <v>70</v>
      </c>
      <c r="R108" s="83">
        <v>1.0156249999999998E-3</v>
      </c>
      <c r="S108" s="79">
        <f>LOOKUP($R108,'XX Ag Calc XX'!$A$3:$A$122,'XX Ag Calc XX'!$C$3:$C$122)</f>
        <v>32</v>
      </c>
      <c r="T108" s="84">
        <f t="shared" si="22"/>
        <v>246</v>
      </c>
      <c r="U108" s="67"/>
    </row>
    <row r="109" spans="1:21" s="85" customFormat="1" x14ac:dyDescent="0.25">
      <c r="A109" s="46" t="s">
        <v>106</v>
      </c>
      <c r="B109" s="46" t="s">
        <v>103</v>
      </c>
      <c r="C109" s="68">
        <v>27</v>
      </c>
      <c r="D109" s="79" t="s">
        <v>222</v>
      </c>
      <c r="E109" s="80">
        <v>74</v>
      </c>
      <c r="F109" s="81">
        <v>272</v>
      </c>
      <c r="G109" s="79">
        <v>350</v>
      </c>
      <c r="H109" s="82">
        <f t="shared" si="19"/>
        <v>1.286764705882353</v>
      </c>
      <c r="I109" s="79">
        <f t="shared" si="23"/>
        <v>41</v>
      </c>
      <c r="J109" s="79">
        <v>45</v>
      </c>
      <c r="K109" s="79">
        <f t="shared" si="18"/>
        <v>28</v>
      </c>
      <c r="L109" s="79">
        <v>35</v>
      </c>
      <c r="M109" s="79">
        <f t="shared" si="20"/>
        <v>32</v>
      </c>
      <c r="N109" s="79">
        <v>10</v>
      </c>
      <c r="O109" s="79">
        <f t="shared" si="21"/>
        <v>36</v>
      </c>
      <c r="P109" s="83">
        <v>9.0868055555555563E-3</v>
      </c>
      <c r="Q109" s="79">
        <f>(IF(OR($D109="m",$D109="M"),IF(($C109&gt;=20)*($C109&lt;=29),LOOKUP(P109,'XX Run Calc XX'!$A$2:$A$140,'XX Run Calc XX'!$C$2:$C$140),IF(($C109&gt;=30)*($C109&lt;=39),LOOKUP(P109,'XX Run Calc XX'!$A$2:$A$140,'XX Run Calc XX'!$D$2:$D$140),IF(($C109&gt;=40)*($C109&lt;=49),LOOKUP(P109,'XX Run Calc XX'!$A$2:$A$140,'XX Run Calc XX'!$E$2:$E$140),IF($C109&gt;=50,LOOKUP(P109,'XX Run Calc XX'!$A$2:$A$140,'XX Run Calc XX'!$F$2:$F$140),"AGE!")))),IF(OR($D109="f",$D109="F"),IF(($C109&gt;=20)*($C109&lt;=29),LOOKUP(P109,'XX Run Calc XX'!$A$2:$A$140,'XX Run Calc XX'!$I$2:$I$140),IF(($C109&gt;=30)*($C109&lt;=39),LOOKUP(P109,'XX Run Calc XX'!$A$2:$A$140,'XX Run Calc XX'!$J$2:$J$140),IF($C109&gt;=40,LOOKUP(P109,'XX Run Calc XX'!$A$2:$A$140,'XX Run Calc XX'!$K$2:$K$140),"AGE!"))),"Gender!")))</f>
        <v>69</v>
      </c>
      <c r="R109" s="83">
        <v>9.8969907407407405E-4</v>
      </c>
      <c r="S109" s="79">
        <f>LOOKUP($R109,'XX Ag Calc XX'!$A$3:$A$122,'XX Ag Calc XX'!$C$3:$C$122)</f>
        <v>34</v>
      </c>
      <c r="T109" s="84">
        <f t="shared" si="22"/>
        <v>240</v>
      </c>
      <c r="U109" s="67"/>
    </row>
    <row r="110" spans="1:21" s="85" customFormat="1" x14ac:dyDescent="0.25">
      <c r="A110" s="46" t="s">
        <v>74</v>
      </c>
      <c r="B110" s="46" t="s">
        <v>64</v>
      </c>
      <c r="C110" s="68">
        <v>35</v>
      </c>
      <c r="D110" s="79" t="s">
        <v>222</v>
      </c>
      <c r="E110" s="80">
        <v>72</v>
      </c>
      <c r="F110" s="81">
        <v>174</v>
      </c>
      <c r="G110" s="79">
        <v>210</v>
      </c>
      <c r="H110" s="82">
        <f t="shared" si="19"/>
        <v>1.2068965517241379</v>
      </c>
      <c r="I110" s="79">
        <f t="shared" si="23"/>
        <v>40</v>
      </c>
      <c r="J110" s="79">
        <v>39</v>
      </c>
      <c r="K110" s="79">
        <f t="shared" si="18"/>
        <v>27</v>
      </c>
      <c r="L110" s="79">
        <v>22</v>
      </c>
      <c r="M110" s="79">
        <f t="shared" si="20"/>
        <v>21</v>
      </c>
      <c r="N110" s="79">
        <v>14</v>
      </c>
      <c r="O110" s="79">
        <f t="shared" si="21"/>
        <v>51</v>
      </c>
      <c r="P110" s="83">
        <v>9.5537037037037049E-3</v>
      </c>
      <c r="Q110" s="79">
        <f>(IF(OR($D110="m",$D110="M"),IF(($C110&gt;=20)*($C110&lt;=29),LOOKUP(P110,'XX Run Calc XX'!$A$2:$A$140,'XX Run Calc XX'!$C$2:$C$140),IF(($C110&gt;=30)*($C110&lt;=39),LOOKUP(P110,'XX Run Calc XX'!$A$2:$A$140,'XX Run Calc XX'!$D$2:$D$140),IF(($C110&gt;=40)*($C110&lt;=49),LOOKUP(P110,'XX Run Calc XX'!$A$2:$A$140,'XX Run Calc XX'!$E$2:$E$140),IF($C110&gt;=50,LOOKUP(P110,'XX Run Calc XX'!$A$2:$A$140,'XX Run Calc XX'!$F$2:$F$140),"AGE!")))),IF(OR($D110="f",$D110="F"),IF(($C110&gt;=20)*($C110&lt;=29),LOOKUP(P110,'XX Run Calc XX'!$A$2:$A$140,'XX Run Calc XX'!$I$2:$I$140),IF(($C110&gt;=30)*($C110&lt;=39),LOOKUP(P110,'XX Run Calc XX'!$A$2:$A$140,'XX Run Calc XX'!$J$2:$J$140),IF($C110&gt;=40,LOOKUP(P110,'XX Run Calc XX'!$A$2:$A$140,'XX Run Calc XX'!$K$2:$K$140),"AGE!"))),"Gender!")))</f>
        <v>69</v>
      </c>
      <c r="R110" s="83">
        <v>1.0225694444444447E-3</v>
      </c>
      <c r="S110" s="79">
        <f>LOOKUP($R110,'XX Ag Calc XX'!$A$3:$A$122,'XX Ag Calc XX'!$C$3:$C$122)</f>
        <v>31</v>
      </c>
      <c r="T110" s="84">
        <f t="shared" si="22"/>
        <v>239</v>
      </c>
      <c r="U110" s="67"/>
    </row>
    <row r="111" spans="1:21" s="85" customFormat="1" x14ac:dyDescent="0.25">
      <c r="A111" s="46" t="s">
        <v>181</v>
      </c>
      <c r="B111" s="46" t="s">
        <v>182</v>
      </c>
      <c r="C111" s="68">
        <v>27</v>
      </c>
      <c r="D111" s="79" t="s">
        <v>222</v>
      </c>
      <c r="E111" s="80">
        <v>67</v>
      </c>
      <c r="F111" s="81">
        <v>173</v>
      </c>
      <c r="G111" s="79">
        <v>0</v>
      </c>
      <c r="H111" s="82">
        <f t="shared" si="19"/>
        <v>0</v>
      </c>
      <c r="I111" s="79">
        <f t="shared" si="23"/>
        <v>0</v>
      </c>
      <c r="J111" s="79">
        <v>39</v>
      </c>
      <c r="K111" s="79">
        <f t="shared" si="18"/>
        <v>22</v>
      </c>
      <c r="L111" s="79">
        <v>24</v>
      </c>
      <c r="M111" s="79">
        <f t="shared" si="20"/>
        <v>21</v>
      </c>
      <c r="N111" s="79">
        <v>22</v>
      </c>
      <c r="O111" s="79">
        <f t="shared" si="21"/>
        <v>67</v>
      </c>
      <c r="P111" s="83">
        <v>8.1206018518518528E-3</v>
      </c>
      <c r="Q111" s="79">
        <f>(IF(OR($D111="m",$D111="M"),IF(($C111&gt;=20)*($C111&lt;=29),LOOKUP(P111,'XX Run Calc XX'!$A$2:$A$140,'XX Run Calc XX'!$C$2:$C$140),IF(($C111&gt;=30)*($C111&lt;=39),LOOKUP(P111,'XX Run Calc XX'!$A$2:$A$140,'XX Run Calc XX'!$D$2:$D$140),IF(($C111&gt;=40)*($C111&lt;=49),LOOKUP(P111,'XX Run Calc XX'!$A$2:$A$140,'XX Run Calc XX'!$E$2:$E$140),IF($C111&gt;=50,LOOKUP(P111,'XX Run Calc XX'!$A$2:$A$140,'XX Run Calc XX'!$F$2:$F$140),"AGE!")))),IF(OR($D111="f",$D111="F"),IF(($C111&gt;=20)*($C111&lt;=29),LOOKUP(P111,'XX Run Calc XX'!$A$2:$A$140,'XX Run Calc XX'!$I$2:$I$140),IF(($C111&gt;=30)*($C111&lt;=39),LOOKUP(P111,'XX Run Calc XX'!$A$2:$A$140,'XX Run Calc XX'!$J$2:$J$140),IF($C111&gt;=40,LOOKUP(P111,'XX Run Calc XX'!$A$2:$A$140,'XX Run Calc XX'!$K$2:$K$140),"AGE!"))),"Gender!")))</f>
        <v>77</v>
      </c>
      <c r="R111" s="83">
        <v>8.6805555555555551E-4</v>
      </c>
      <c r="S111" s="79">
        <f>LOOKUP($R111,'XX Ag Calc XX'!$A$3:$A$122,'XX Ag Calc XX'!$C$3:$C$122)</f>
        <v>45</v>
      </c>
      <c r="T111" s="84">
        <f t="shared" si="22"/>
        <v>232</v>
      </c>
      <c r="U111" s="67"/>
    </row>
    <row r="112" spans="1:21" s="85" customFormat="1" x14ac:dyDescent="0.25">
      <c r="A112" s="46" t="s">
        <v>168</v>
      </c>
      <c r="B112" s="46" t="s">
        <v>166</v>
      </c>
      <c r="C112" s="68">
        <v>23</v>
      </c>
      <c r="D112" s="79" t="s">
        <v>223</v>
      </c>
      <c r="E112" s="80">
        <v>63</v>
      </c>
      <c r="F112" s="81">
        <v>127</v>
      </c>
      <c r="G112" s="79">
        <v>105</v>
      </c>
      <c r="H112" s="82">
        <f t="shared" si="19"/>
        <v>0.82677165354330706</v>
      </c>
      <c r="I112" s="79">
        <f t="shared" si="23"/>
        <v>33</v>
      </c>
      <c r="J112" s="79">
        <v>39</v>
      </c>
      <c r="K112" s="79">
        <f t="shared" si="18"/>
        <v>25</v>
      </c>
      <c r="L112" s="79">
        <v>46</v>
      </c>
      <c r="M112" s="79">
        <f t="shared" si="20"/>
        <v>41</v>
      </c>
      <c r="N112" s="79">
        <v>8</v>
      </c>
      <c r="O112" s="79">
        <f t="shared" si="21"/>
        <v>45</v>
      </c>
      <c r="P112" s="83">
        <v>1.0265972222222221E-2</v>
      </c>
      <c r="Q112" s="79">
        <f>(IF(OR($D112="m",$D112="M"),IF(($C112&gt;=20)*($C112&lt;=29),LOOKUP(P112,'XX Run Calc XX'!$A$2:$A$140,'XX Run Calc XX'!$C$2:$C$140),IF(($C112&gt;=30)*($C112&lt;=39),LOOKUP(P112,'XX Run Calc XX'!$A$2:$A$140,'XX Run Calc XX'!$D$2:$D$140),IF(($C112&gt;=40)*($C112&lt;=49),LOOKUP(P112,'XX Run Calc XX'!$A$2:$A$140,'XX Run Calc XX'!$E$2:$E$140),IF($C112&gt;=50,LOOKUP(P112,'XX Run Calc XX'!$A$2:$A$140,'XX Run Calc XX'!$F$2:$F$140),"AGE!")))),IF(OR($D112="f",$D112="F"),IF(($C112&gt;=20)*($C112&lt;=29),LOOKUP(P112,'XX Run Calc XX'!$A$2:$A$140,'XX Run Calc XX'!$I$2:$I$140),IF(($C112&gt;=30)*($C112&lt;=39),LOOKUP(P112,'XX Run Calc XX'!$A$2:$A$140,'XX Run Calc XX'!$J$2:$J$140),IF($C112&gt;=40,LOOKUP(P112,'XX Run Calc XX'!$A$2:$A$140,'XX Run Calc XX'!$K$2:$K$140),"AGE!"))),"Gender!")))</f>
        <v>69</v>
      </c>
      <c r="R112" s="83">
        <v>1.2293981481481481E-3</v>
      </c>
      <c r="S112" s="79">
        <f>LOOKUP($R112,'XX Ag Calc XX'!$A$3:$A$122,'XX Ag Calc XX'!$C$3:$C$122)</f>
        <v>13</v>
      </c>
      <c r="T112" s="84">
        <f t="shared" si="22"/>
        <v>226</v>
      </c>
      <c r="U112" s="67"/>
    </row>
    <row r="113" spans="1:21" s="85" customFormat="1" x14ac:dyDescent="0.25">
      <c r="A113" s="46" t="s">
        <v>91</v>
      </c>
      <c r="B113" s="46" t="s">
        <v>89</v>
      </c>
      <c r="C113" s="68">
        <v>33</v>
      </c>
      <c r="D113" s="79" t="s">
        <v>222</v>
      </c>
      <c r="E113" s="80">
        <v>73</v>
      </c>
      <c r="F113" s="81">
        <v>177</v>
      </c>
      <c r="G113" s="79">
        <v>190</v>
      </c>
      <c r="H113" s="82">
        <f t="shared" si="19"/>
        <v>1.0734463276836159</v>
      </c>
      <c r="I113" s="79">
        <f t="shared" si="23"/>
        <v>34</v>
      </c>
      <c r="J113" s="79">
        <v>41</v>
      </c>
      <c r="K113" s="79">
        <f t="shared" si="18"/>
        <v>29</v>
      </c>
      <c r="L113" s="79">
        <v>43</v>
      </c>
      <c r="M113" s="79">
        <f t="shared" si="20"/>
        <v>42</v>
      </c>
      <c r="N113" s="79">
        <v>9</v>
      </c>
      <c r="O113" s="79">
        <f t="shared" si="21"/>
        <v>36</v>
      </c>
      <c r="P113" s="83">
        <v>8.3019675925925917E-3</v>
      </c>
      <c r="Q113" s="79">
        <f>(IF(OR($D113="m",$D113="M"),IF(($C113&gt;=20)*($C113&lt;=29),LOOKUP(P113,'XX Run Calc XX'!$A$2:$A$140,'XX Run Calc XX'!$C$2:$C$140),IF(($C113&gt;=30)*($C113&lt;=39),LOOKUP(P113,'XX Run Calc XX'!$A$2:$A$140,'XX Run Calc XX'!$D$2:$D$140),IF(($C113&gt;=40)*($C113&lt;=49),LOOKUP(P113,'XX Run Calc XX'!$A$2:$A$140,'XX Run Calc XX'!$E$2:$E$140),IF($C113&gt;=50,LOOKUP(P113,'XX Run Calc XX'!$A$2:$A$140,'XX Run Calc XX'!$F$2:$F$140),"AGE!")))),IF(OR($D113="f",$D113="F"),IF(($C113&gt;=20)*($C113&lt;=29),LOOKUP(P113,'XX Run Calc XX'!$A$2:$A$140,'XX Run Calc XX'!$I$2:$I$140),IF(($C113&gt;=30)*($C113&lt;=39),LOOKUP(P113,'XX Run Calc XX'!$A$2:$A$140,'XX Run Calc XX'!$J$2:$J$140),IF($C113&gt;=40,LOOKUP(P113,'XX Run Calc XX'!$A$2:$A$140,'XX Run Calc XX'!$K$2:$K$140),"AGE!"))),"Gender!")))</f>
        <v>80</v>
      </c>
      <c r="R113" s="83">
        <v>1.3429398148148148E-3</v>
      </c>
      <c r="S113" s="79">
        <v>4</v>
      </c>
      <c r="T113" s="84">
        <f t="shared" si="22"/>
        <v>225</v>
      </c>
      <c r="U113" s="67"/>
    </row>
    <row r="114" spans="1:21" s="85" customFormat="1" x14ac:dyDescent="0.25">
      <c r="A114" s="46" t="s">
        <v>153</v>
      </c>
      <c r="B114" s="46" t="s">
        <v>151</v>
      </c>
      <c r="C114" s="68">
        <v>46</v>
      </c>
      <c r="D114" s="79" t="s">
        <v>222</v>
      </c>
      <c r="E114" s="80">
        <v>70</v>
      </c>
      <c r="F114" s="81">
        <v>180</v>
      </c>
      <c r="G114" s="79">
        <v>215</v>
      </c>
      <c r="H114" s="82">
        <f t="shared" si="19"/>
        <v>1.1944444444444444</v>
      </c>
      <c r="I114" s="79">
        <f t="shared" si="23"/>
        <v>43</v>
      </c>
      <c r="J114" s="79">
        <v>24</v>
      </c>
      <c r="K114" s="79">
        <f t="shared" si="18"/>
        <v>17</v>
      </c>
      <c r="L114" s="79">
        <v>30</v>
      </c>
      <c r="M114" s="79">
        <f t="shared" si="20"/>
        <v>29</v>
      </c>
      <c r="N114" s="79">
        <v>5</v>
      </c>
      <c r="O114" s="79">
        <f t="shared" si="21"/>
        <v>30</v>
      </c>
      <c r="P114" s="83">
        <v>7.8966435185185199E-3</v>
      </c>
      <c r="Q114" s="79">
        <f>(IF(OR($D114="m",$D114="M"),IF(($C114&gt;=20)*($C114&lt;=29),LOOKUP(P114,'XX Run Calc XX'!$A$2:$A$140,'XX Run Calc XX'!$C$2:$C$140),IF(($C114&gt;=30)*($C114&lt;=39),LOOKUP(P114,'XX Run Calc XX'!$A$2:$A$140,'XX Run Calc XX'!$D$2:$D$140),IF(($C114&gt;=40)*($C114&lt;=49),LOOKUP(P114,'XX Run Calc XX'!$A$2:$A$140,'XX Run Calc XX'!$E$2:$E$140),IF($C114&gt;=50,LOOKUP(P114,'XX Run Calc XX'!$A$2:$A$140,'XX Run Calc XX'!$F$2:$F$140),"AGE!")))),IF(OR($D114="f",$D114="F"),IF(($C114&gt;=20)*($C114&lt;=29),LOOKUP(P114,'XX Run Calc XX'!$A$2:$A$140,'XX Run Calc XX'!$I$2:$I$140),IF(($C114&gt;=30)*($C114&lt;=39),LOOKUP(P114,'XX Run Calc XX'!$A$2:$A$140,'XX Run Calc XX'!$J$2:$J$140),IF($C114&gt;=40,LOOKUP(P114,'XX Run Calc XX'!$A$2:$A$140,'XX Run Calc XX'!$K$2:$K$140),"AGE!"))),"Gender!")))</f>
        <v>86</v>
      </c>
      <c r="R114" s="83">
        <v>1.1606481481481483E-3</v>
      </c>
      <c r="S114" s="79">
        <v>20</v>
      </c>
      <c r="T114" s="84">
        <f t="shared" si="22"/>
        <v>225</v>
      </c>
      <c r="U114" s="67"/>
    </row>
    <row r="115" spans="1:21" s="85" customFormat="1" x14ac:dyDescent="0.25">
      <c r="A115" s="46" t="s">
        <v>225</v>
      </c>
      <c r="B115" s="46" t="s">
        <v>64</v>
      </c>
      <c r="C115" s="68">
        <v>46</v>
      </c>
      <c r="D115" s="79" t="s">
        <v>222</v>
      </c>
      <c r="E115" s="80">
        <v>69</v>
      </c>
      <c r="F115" s="81">
        <v>215</v>
      </c>
      <c r="G115" s="79">
        <v>250</v>
      </c>
      <c r="H115" s="82">
        <f t="shared" si="19"/>
        <v>1.1627906976744187</v>
      </c>
      <c r="I115" s="79">
        <f t="shared" si="23"/>
        <v>42</v>
      </c>
      <c r="J115" s="79">
        <v>35</v>
      </c>
      <c r="K115" s="79">
        <f t="shared" si="18"/>
        <v>28</v>
      </c>
      <c r="L115" s="79">
        <v>21</v>
      </c>
      <c r="M115" s="79">
        <f t="shared" si="20"/>
        <v>20</v>
      </c>
      <c r="N115" s="79">
        <v>6</v>
      </c>
      <c r="O115" s="79">
        <f t="shared" si="21"/>
        <v>33</v>
      </c>
      <c r="P115" s="83">
        <v>8.6883101851851843E-3</v>
      </c>
      <c r="Q115" s="79">
        <f>(IF(OR($D115="m",$D115="M"),IF(($C115&gt;=20)*($C115&lt;=29),LOOKUP(P115,'XX Run Calc XX'!$A$2:$A$140,'XX Run Calc XX'!$C$2:$C$140),IF(($C115&gt;=30)*($C115&lt;=39),LOOKUP(P115,'XX Run Calc XX'!$A$2:$A$140,'XX Run Calc XX'!$D$2:$D$140),IF(($C115&gt;=40)*($C115&lt;=49),LOOKUP(P115,'XX Run Calc XX'!$A$2:$A$140,'XX Run Calc XX'!$E$2:$E$140),IF($C115&gt;=50,LOOKUP(P115,'XX Run Calc XX'!$A$2:$A$140,'XX Run Calc XX'!$F$2:$F$140),"AGE!")))),IF(OR($D115="f",$D115="F"),IF(($C115&gt;=20)*($C115&lt;=29),LOOKUP(P115,'XX Run Calc XX'!$A$2:$A$140,'XX Run Calc XX'!$I$2:$I$140),IF(($C115&gt;=30)*($C115&lt;=39),LOOKUP(P115,'XX Run Calc XX'!$A$2:$A$140,'XX Run Calc XX'!$J$2:$J$140),IF($C115&gt;=40,LOOKUP(P115,'XX Run Calc XX'!$A$2:$A$140,'XX Run Calc XX'!$K$2:$K$140),"AGE!"))),"Gender!")))</f>
        <v>79</v>
      </c>
      <c r="R115" s="83">
        <v>1.1335648148148149E-3</v>
      </c>
      <c r="S115" s="79">
        <f>LOOKUP($R115,'XX Ag Calc XX'!$A$3:$A$122,'XX Ag Calc XX'!$C$3:$C$122)</f>
        <v>22</v>
      </c>
      <c r="T115" s="84">
        <f t="shared" si="22"/>
        <v>224</v>
      </c>
      <c r="U115" s="67"/>
    </row>
    <row r="116" spans="1:21" s="85" customFormat="1" x14ac:dyDescent="0.25">
      <c r="A116" s="46" t="s">
        <v>180</v>
      </c>
      <c r="B116" s="46" t="s">
        <v>177</v>
      </c>
      <c r="C116" s="68">
        <v>51</v>
      </c>
      <c r="D116" s="79" t="s">
        <v>223</v>
      </c>
      <c r="E116" s="80">
        <v>65</v>
      </c>
      <c r="F116" s="81">
        <v>136</v>
      </c>
      <c r="G116" s="79">
        <v>0</v>
      </c>
      <c r="H116" s="82">
        <f t="shared" si="19"/>
        <v>0</v>
      </c>
      <c r="I116" s="79">
        <f t="shared" si="23"/>
        <v>0</v>
      </c>
      <c r="J116" s="79">
        <v>42</v>
      </c>
      <c r="K116" s="79">
        <f t="shared" si="18"/>
        <v>37</v>
      </c>
      <c r="L116" s="79">
        <v>41</v>
      </c>
      <c r="M116" s="79">
        <f t="shared" si="20"/>
        <v>40</v>
      </c>
      <c r="N116" s="79">
        <v>1</v>
      </c>
      <c r="O116" s="79">
        <f t="shared" si="21"/>
        <v>27</v>
      </c>
      <c r="P116" s="83">
        <v>8.6690972222222221E-3</v>
      </c>
      <c r="Q116" s="79">
        <f>(IF(OR($D116="m",$D116="M"),IF(($C116&gt;=20)*($C116&lt;=29),LOOKUP(P116,'XX Run Calc XX'!$A$2:$A$140,'XX Run Calc XX'!$C$2:$C$140),IF(($C116&gt;=30)*($C116&lt;=39),LOOKUP(P116,'XX Run Calc XX'!$A$2:$A$140,'XX Run Calc XX'!$D$2:$D$140),IF(($C116&gt;=40)*($C116&lt;=49),LOOKUP(P116,'XX Run Calc XX'!$A$2:$A$140,'XX Run Calc XX'!$E$2:$E$140),IF($C116&gt;=50,LOOKUP(P116,'XX Run Calc XX'!$A$2:$A$140,'XX Run Calc XX'!$F$2:$F$140),"AGE!")))),IF(OR($D116="f",$D116="F"),IF(($C116&gt;=20)*($C116&lt;=29),LOOKUP(P116,'XX Run Calc XX'!$A$2:$A$140,'XX Run Calc XX'!$I$2:$I$140),IF(($C116&gt;=30)*($C116&lt;=39),LOOKUP(P116,'XX Run Calc XX'!$A$2:$A$140,'XX Run Calc XX'!$J$2:$J$140),IF($C116&gt;=40,LOOKUP(P116,'XX Run Calc XX'!$A$2:$A$140,'XX Run Calc XX'!$K$2:$K$140),"AGE!"))),"Gender!")))</f>
        <v>88</v>
      </c>
      <c r="R116" s="83">
        <v>1.0854166666666668E-3</v>
      </c>
      <c r="S116" s="79">
        <f>LOOKUP($R116,'XX Ag Calc XX'!$A$3:$A$122,'XX Ag Calc XX'!$C$3:$C$122)</f>
        <v>26</v>
      </c>
      <c r="T116" s="84">
        <f t="shared" si="22"/>
        <v>218</v>
      </c>
      <c r="U116" s="67"/>
    </row>
    <row r="117" spans="1:21" s="85" customFormat="1" x14ac:dyDescent="0.25">
      <c r="A117" s="46" t="s">
        <v>160</v>
      </c>
      <c r="B117" s="46" t="s">
        <v>151</v>
      </c>
      <c r="C117" s="68">
        <v>22</v>
      </c>
      <c r="D117" s="79" t="s">
        <v>222</v>
      </c>
      <c r="E117" s="80">
        <v>70</v>
      </c>
      <c r="F117" s="81">
        <v>213</v>
      </c>
      <c r="G117" s="79">
        <v>270</v>
      </c>
      <c r="H117" s="82">
        <f t="shared" si="19"/>
        <v>1.267605633802817</v>
      </c>
      <c r="I117" s="79">
        <f t="shared" si="23"/>
        <v>40</v>
      </c>
      <c r="J117" s="79">
        <v>36</v>
      </c>
      <c r="K117" s="79">
        <f t="shared" si="18"/>
        <v>19</v>
      </c>
      <c r="L117" s="79">
        <v>35</v>
      </c>
      <c r="M117" s="79">
        <f t="shared" si="20"/>
        <v>32</v>
      </c>
      <c r="N117" s="79">
        <v>8</v>
      </c>
      <c r="O117" s="79">
        <f t="shared" si="21"/>
        <v>30</v>
      </c>
      <c r="P117" s="83">
        <v>8.7802083333333326E-3</v>
      </c>
      <c r="Q117" s="79">
        <f>(IF(OR($D117="m",$D117="M"),IF(($C117&gt;=20)*($C117&lt;=29),LOOKUP(P117,'XX Run Calc XX'!$A$2:$A$140,'XX Run Calc XX'!$C$2:$C$140),IF(($C117&gt;=30)*($C117&lt;=39),LOOKUP(P117,'XX Run Calc XX'!$A$2:$A$140,'XX Run Calc XX'!$D$2:$D$140),IF(($C117&gt;=40)*($C117&lt;=49),LOOKUP(P117,'XX Run Calc XX'!$A$2:$A$140,'XX Run Calc XX'!$E$2:$E$140),IF($C117&gt;=50,LOOKUP(P117,'XX Run Calc XX'!$A$2:$A$140,'XX Run Calc XX'!$F$2:$F$140),"AGE!")))),IF(OR($D117="f",$D117="F"),IF(($C117&gt;=20)*($C117&lt;=29),LOOKUP(P117,'XX Run Calc XX'!$A$2:$A$140,'XX Run Calc XX'!$I$2:$I$140),IF(($C117&gt;=30)*($C117&lt;=39),LOOKUP(P117,'XX Run Calc XX'!$A$2:$A$140,'XX Run Calc XX'!$J$2:$J$140),IF($C117&gt;=40,LOOKUP(P117,'XX Run Calc XX'!$A$2:$A$140,'XX Run Calc XX'!$K$2:$K$140),"AGE!"))),"Gender!")))</f>
        <v>72</v>
      </c>
      <c r="R117" s="83">
        <v>1.1146990740740742E-3</v>
      </c>
      <c r="S117" s="79">
        <v>24</v>
      </c>
      <c r="T117" s="84">
        <f t="shared" si="22"/>
        <v>217</v>
      </c>
      <c r="U117" s="67"/>
    </row>
    <row r="118" spans="1:21" s="85" customFormat="1" x14ac:dyDescent="0.25">
      <c r="A118" s="46" t="s">
        <v>217</v>
      </c>
      <c r="B118" s="46" t="s">
        <v>211</v>
      </c>
      <c r="C118" s="68">
        <v>29</v>
      </c>
      <c r="D118" s="86" t="s">
        <v>222</v>
      </c>
      <c r="E118" s="80">
        <v>68</v>
      </c>
      <c r="F118" s="81">
        <v>190</v>
      </c>
      <c r="G118" s="79">
        <v>205</v>
      </c>
      <c r="H118" s="82">
        <f t="shared" si="19"/>
        <v>1.0789473684210527</v>
      </c>
      <c r="I118" s="79">
        <f t="shared" si="23"/>
        <v>33</v>
      </c>
      <c r="J118" s="79">
        <v>43</v>
      </c>
      <c r="K118" s="79">
        <f t="shared" si="18"/>
        <v>26</v>
      </c>
      <c r="L118" s="79">
        <v>32</v>
      </c>
      <c r="M118" s="79">
        <f t="shared" si="20"/>
        <v>29</v>
      </c>
      <c r="N118" s="79">
        <v>9</v>
      </c>
      <c r="O118" s="79">
        <f t="shared" si="21"/>
        <v>33</v>
      </c>
      <c r="P118" s="87">
        <v>7.3796296296296292E-3</v>
      </c>
      <c r="Q118" s="79">
        <f>(IF(OR($D118="m",$D118="M"),IF(($C118&gt;=20)*($C118&lt;=29),LOOKUP(P118,'XX Run Calc XX'!$A$2:$A$140,'XX Run Calc XX'!$C$2:$C$140),IF(($C118&gt;=30)*($C118&lt;=39),LOOKUP(P118,'XX Run Calc XX'!$A$2:$A$140,'XX Run Calc XX'!$D$2:$D$140),IF(($C118&gt;=40)*($C118&lt;=49),LOOKUP(P118,'XX Run Calc XX'!$A$2:$A$140,'XX Run Calc XX'!$E$2:$E$140),IF($C118&gt;=50,LOOKUP(P118,'XX Run Calc XX'!$A$2:$A$140,'XX Run Calc XX'!$F$2:$F$140),"AGE!")))),IF(OR($D118="f",$D118="F"),IF(($C118&gt;=20)*($C118&lt;=29),LOOKUP(P118,'XX Run Calc XX'!$A$2:$A$140,'XX Run Calc XX'!$I$2:$I$140),IF(($C118&gt;=30)*($C118&lt;=39),LOOKUP(P118,'XX Run Calc XX'!$A$2:$A$140,'XX Run Calc XX'!$J$2:$J$140),IF($C118&gt;=40,LOOKUP(P118,'XX Run Calc XX'!$A$2:$A$140,'XX Run Calc XX'!$K$2:$K$140),"AGE!"))),"Gender!")))</f>
        <v>84</v>
      </c>
      <c r="R118" s="83">
        <v>1.6547453703703704E-3</v>
      </c>
      <c r="S118" s="79">
        <f>LOOKUP($R118,'XX Ag Calc XX'!$A$3:$A$122,'XX Ag Calc XX'!$C$3:$C$122)</f>
        <v>0</v>
      </c>
      <c r="T118" s="84">
        <f t="shared" si="22"/>
        <v>205</v>
      </c>
      <c r="U118" s="67"/>
    </row>
    <row r="119" spans="1:21" s="85" customFormat="1" x14ac:dyDescent="0.25">
      <c r="A119" s="46" t="s">
        <v>88</v>
      </c>
      <c r="B119" s="46" t="s">
        <v>89</v>
      </c>
      <c r="C119" s="68">
        <v>29</v>
      </c>
      <c r="D119" s="79" t="s">
        <v>222</v>
      </c>
      <c r="E119" s="80">
        <v>70</v>
      </c>
      <c r="F119" s="81">
        <v>173</v>
      </c>
      <c r="G119" s="79">
        <v>250</v>
      </c>
      <c r="H119" s="82">
        <f t="shared" si="19"/>
        <v>1.4450867052023122</v>
      </c>
      <c r="I119" s="79">
        <f t="shared" si="23"/>
        <v>47</v>
      </c>
      <c r="J119" s="79">
        <v>38</v>
      </c>
      <c r="K119" s="79">
        <f t="shared" si="18"/>
        <v>21</v>
      </c>
      <c r="L119" s="79">
        <v>23</v>
      </c>
      <c r="M119" s="79">
        <f t="shared" si="20"/>
        <v>20</v>
      </c>
      <c r="N119" s="79">
        <v>9</v>
      </c>
      <c r="O119" s="79">
        <f t="shared" si="21"/>
        <v>33</v>
      </c>
      <c r="P119" s="83">
        <v>1.0556481481481481E-2</v>
      </c>
      <c r="Q119" s="79">
        <f>(IF(OR($D119="m",$D119="M"),IF(($C119&gt;=20)*($C119&lt;=29),LOOKUP(P119,'XX Run Calc XX'!$A$2:$A$140,'XX Run Calc XX'!$C$2:$C$140),IF(($C119&gt;=30)*($C119&lt;=39),LOOKUP(P119,'XX Run Calc XX'!$A$2:$A$140,'XX Run Calc XX'!$D$2:$D$140),IF(($C119&gt;=40)*($C119&lt;=49),LOOKUP(P119,'XX Run Calc XX'!$A$2:$A$140,'XX Run Calc XX'!$E$2:$E$140),IF($C119&gt;=50,LOOKUP(P119,'XX Run Calc XX'!$A$2:$A$140,'XX Run Calc XX'!$F$2:$F$140),"AGE!")))),IF(OR($D119="f",$D119="F"),IF(($C119&gt;=20)*($C119&lt;=29),LOOKUP(P119,'XX Run Calc XX'!$A$2:$A$140,'XX Run Calc XX'!$I$2:$I$140),IF(($C119&gt;=30)*($C119&lt;=39),LOOKUP(P119,'XX Run Calc XX'!$A$2:$A$140,'XX Run Calc XX'!$J$2:$J$140),IF($C119&gt;=40,LOOKUP(P119,'XX Run Calc XX'!$A$2:$A$140,'XX Run Calc XX'!$K$2:$K$140),"AGE!"))),"Gender!")))</f>
        <v>56</v>
      </c>
      <c r="R119" s="83">
        <v>1.2413194444444444E-3</v>
      </c>
      <c r="S119" s="79">
        <v>13</v>
      </c>
      <c r="T119" s="84">
        <f t="shared" si="22"/>
        <v>190</v>
      </c>
      <c r="U119" s="67"/>
    </row>
    <row r="120" spans="1:21" s="85" customFormat="1" x14ac:dyDescent="0.25">
      <c r="A120" s="46" t="s">
        <v>209</v>
      </c>
      <c r="B120" s="46" t="s">
        <v>205</v>
      </c>
      <c r="C120" s="68">
        <v>29</v>
      </c>
      <c r="D120" s="86" t="s">
        <v>222</v>
      </c>
      <c r="E120" s="80">
        <v>70</v>
      </c>
      <c r="F120" s="81">
        <v>244</v>
      </c>
      <c r="G120" s="79">
        <v>275</v>
      </c>
      <c r="H120" s="82">
        <f t="shared" si="19"/>
        <v>1.1270491803278688</v>
      </c>
      <c r="I120" s="79">
        <f t="shared" si="23"/>
        <v>35</v>
      </c>
      <c r="J120" s="79">
        <v>32</v>
      </c>
      <c r="K120" s="79">
        <f t="shared" ref="K120:K151" si="24">(IF(OR($D120="m",$D120="M"),IF(($C120&gt;=20)*($C120&lt;=29),IF($J120&lt;=17,0,IF($J120&gt;62,45+INT(("$e4j3"-B611)/2),$J120-17)),IF(($C120&gt;=30)*($C120&lt;=39),IF($J120&lt;=12,0,IF($J120&gt;57,45+INT(($J120-57)/2),$J120-12)),IF(($C120&gt;=40)*($C120&lt;=49),IF($J120&lt;=7,0,IF($J120&gt;52,45+INT(($J120-52)/2),$J120-7)),IF($C120&gt;=50,IF($J120&lt;=5,0,IF($J120&gt;50,45+INT(($J120-50)/2),$J120-5)),"AGE!")))),IF(OR($D120="f",$D120="F"),IF(($C120&gt;=20)*($C120&lt;=29),IF($J120&lt;=14,0,IF($J120&gt;59,45+INT(($J120-59)/2),$J120-14)),IF(($C120&gt;=30)*($C120&lt;=39),IF($J120&lt;=11,0,IF($J120&gt;56,45+INT(($J120-56)/2),$J120-11)),IF($C120&gt;=40,IF($J120&lt;=5,0,IF($J120&gt;50,45+INT(($J120-50)/2),$J120-5)),"AGE!"))),"Gender!")))</f>
        <v>15</v>
      </c>
      <c r="L120" s="79">
        <v>28</v>
      </c>
      <c r="M120" s="79">
        <f t="shared" si="20"/>
        <v>25</v>
      </c>
      <c r="N120" s="79">
        <v>7</v>
      </c>
      <c r="O120" s="79">
        <f t="shared" si="21"/>
        <v>27</v>
      </c>
      <c r="P120" s="87">
        <v>9.444328703703703E-3</v>
      </c>
      <c r="Q120" s="79">
        <f>(IF(OR($D120="m",$D120="M"),IF(($C120&gt;=20)*($C120&lt;=29),LOOKUP(P120,'XX Run Calc XX'!$A$2:$A$140,'XX Run Calc XX'!$C$2:$C$140),IF(($C120&gt;=30)*($C120&lt;=39),LOOKUP(P120,'XX Run Calc XX'!$A$2:$A$140,'XX Run Calc XX'!$D$2:$D$140),IF(($C120&gt;=40)*($C120&lt;=49),LOOKUP(P120,'XX Run Calc XX'!$A$2:$A$140,'XX Run Calc XX'!$E$2:$E$140),IF($C120&gt;=50,LOOKUP(P120,'XX Run Calc XX'!$A$2:$A$140,'XX Run Calc XX'!$F$2:$F$140),"AGE!")))),IF(OR($D120="f",$D120="F"),IF(($C120&gt;=20)*($C120&lt;=29),LOOKUP(P120,'XX Run Calc XX'!$A$2:$A$140,'XX Run Calc XX'!$I$2:$I$140),IF(($C120&gt;=30)*($C120&lt;=39),LOOKUP(P120,'XX Run Calc XX'!$A$2:$A$140,'XX Run Calc XX'!$J$2:$J$140),IF($C120&gt;=40,LOOKUP(P120,'XX Run Calc XX'!$A$2:$A$140,'XX Run Calc XX'!$K$2:$K$140),"AGE!"))),"Gender!")))</f>
        <v>66</v>
      </c>
      <c r="R120" s="83">
        <v>1.1385416666666666E-3</v>
      </c>
      <c r="S120" s="79">
        <f>LOOKUP($R120,'XX Ag Calc XX'!$A$3:$A$122,'XX Ag Calc XX'!$C$3:$C$122)</f>
        <v>21</v>
      </c>
      <c r="T120" s="84">
        <f t="shared" si="22"/>
        <v>189</v>
      </c>
      <c r="U120" s="67"/>
    </row>
    <row r="121" spans="1:21" s="85" customFormat="1" x14ac:dyDescent="0.25">
      <c r="A121" s="46" t="s">
        <v>67</v>
      </c>
      <c r="B121" s="46" t="s">
        <v>64</v>
      </c>
      <c r="C121" s="68">
        <v>33</v>
      </c>
      <c r="D121" s="79" t="s">
        <v>222</v>
      </c>
      <c r="E121" s="80">
        <v>65</v>
      </c>
      <c r="F121" s="81">
        <v>217</v>
      </c>
      <c r="G121" s="79">
        <v>240</v>
      </c>
      <c r="H121" s="82">
        <f t="shared" si="19"/>
        <v>1.1059907834101383</v>
      </c>
      <c r="I121" s="79">
        <f t="shared" si="23"/>
        <v>36</v>
      </c>
      <c r="J121" s="79">
        <v>19</v>
      </c>
      <c r="K121" s="79">
        <f t="shared" si="24"/>
        <v>7</v>
      </c>
      <c r="L121" s="79">
        <v>33</v>
      </c>
      <c r="M121" s="79">
        <f t="shared" si="20"/>
        <v>32</v>
      </c>
      <c r="N121" s="79">
        <v>1</v>
      </c>
      <c r="O121" s="79">
        <f t="shared" si="21"/>
        <v>12</v>
      </c>
      <c r="P121" s="83">
        <v>9.7980324074074081E-3</v>
      </c>
      <c r="Q121" s="79">
        <f>(IF(OR($D121="m",$D121="M"),IF(($C121&gt;=20)*($C121&lt;=29),LOOKUP(P121,'XX Run Calc XX'!$A$2:$A$140,'XX Run Calc XX'!$C$2:$C$140),IF(($C121&gt;=30)*($C121&lt;=39),LOOKUP(P121,'XX Run Calc XX'!$A$2:$A$140,'XX Run Calc XX'!$D$2:$D$140),IF(($C121&gt;=40)*($C121&lt;=49),LOOKUP(P121,'XX Run Calc XX'!$A$2:$A$140,'XX Run Calc XX'!$E$2:$E$140),IF($C121&gt;=50,LOOKUP(P121,'XX Run Calc XX'!$A$2:$A$140,'XX Run Calc XX'!$F$2:$F$140),"AGE!")))),IF(OR($D121="f",$D121="F"),IF(($C121&gt;=20)*($C121&lt;=29),LOOKUP(P121,'XX Run Calc XX'!$A$2:$A$140,'XX Run Calc XX'!$I$2:$I$140),IF(($C121&gt;=30)*($C121&lt;=39),LOOKUP(P121,'XX Run Calc XX'!$A$2:$A$140,'XX Run Calc XX'!$J$2:$J$140),IF($C121&gt;=40,LOOKUP(P121,'XX Run Calc XX'!$A$2:$A$140,'XX Run Calc XX'!$K$2:$K$140),"AGE!"))),"Gender!")))</f>
        <v>67</v>
      </c>
      <c r="R121" s="83">
        <v>1.1027777777777778E-3</v>
      </c>
      <c r="S121" s="79">
        <f>LOOKUP($R121,'XX Ag Calc XX'!$A$3:$A$122,'XX Ag Calc XX'!$C$3:$C$122)</f>
        <v>24</v>
      </c>
      <c r="T121" s="84">
        <f t="shared" si="22"/>
        <v>178</v>
      </c>
      <c r="U121" s="67"/>
    </row>
    <row r="122" spans="1:21" s="85" customFormat="1" x14ac:dyDescent="0.25">
      <c r="A122" s="46" t="s">
        <v>184</v>
      </c>
      <c r="B122" s="46" t="s">
        <v>185</v>
      </c>
      <c r="C122" s="68">
        <v>45</v>
      </c>
      <c r="D122" s="79" t="s">
        <v>223</v>
      </c>
      <c r="E122" s="80">
        <v>66</v>
      </c>
      <c r="F122" s="81">
        <v>176</v>
      </c>
      <c r="G122" s="79">
        <v>125</v>
      </c>
      <c r="H122" s="82">
        <f t="shared" si="19"/>
        <v>0.71022727272727271</v>
      </c>
      <c r="I122" s="79">
        <f t="shared" si="23"/>
        <v>32</v>
      </c>
      <c r="J122" s="79">
        <v>45</v>
      </c>
      <c r="K122" s="79">
        <f t="shared" si="24"/>
        <v>40</v>
      </c>
      <c r="L122" s="79">
        <v>30</v>
      </c>
      <c r="M122" s="79">
        <f t="shared" si="20"/>
        <v>29</v>
      </c>
      <c r="N122" s="79">
        <v>0</v>
      </c>
      <c r="O122" s="79">
        <f t="shared" si="21"/>
        <v>0</v>
      </c>
      <c r="P122" s="83">
        <v>1.0714583333333333E-2</v>
      </c>
      <c r="Q122" s="79">
        <f>(IF(OR($D122="m",$D122="M"),IF(($C122&gt;=20)*($C122&lt;=29),LOOKUP(P122,'XX Run Calc XX'!$A$2:$A$140,'XX Run Calc XX'!$C$2:$C$140),IF(($C122&gt;=30)*($C122&lt;=39),LOOKUP(P122,'XX Run Calc XX'!$A$2:$A$140,'XX Run Calc XX'!$D$2:$D$140),IF(($C122&gt;=40)*($C122&lt;=49),LOOKUP(P122,'XX Run Calc XX'!$A$2:$A$140,'XX Run Calc XX'!$E$2:$E$140),IF($C122&gt;=50,LOOKUP(P122,'XX Run Calc XX'!$A$2:$A$140,'XX Run Calc XX'!$F$2:$F$140),"AGE!")))),IF(OR($D122="f",$D122="F"),IF(($C122&gt;=20)*($C122&lt;=29),LOOKUP(P122,'XX Run Calc XX'!$A$2:$A$140,'XX Run Calc XX'!$I$2:$I$140),IF(($C122&gt;=30)*($C122&lt;=39),LOOKUP(P122,'XX Run Calc XX'!$A$2:$A$140,'XX Run Calc XX'!$J$2:$J$140),IF($C122&gt;=40,LOOKUP(P122,'XX Run Calc XX'!$A$2:$A$140,'XX Run Calc XX'!$K$2:$K$140),"AGE!"))),"Gender!")))</f>
        <v>70</v>
      </c>
      <c r="R122" s="83">
        <v>1.5010416666666668E-3</v>
      </c>
      <c r="S122" s="79">
        <f>LOOKUP($R122,'XX Ag Calc XX'!$A$3:$A$122,'XX Ag Calc XX'!$C$3:$C$122)</f>
        <v>0</v>
      </c>
      <c r="T122" s="84">
        <f t="shared" si="22"/>
        <v>171</v>
      </c>
      <c r="U122" s="67"/>
    </row>
    <row r="123" spans="1:21" s="85" customFormat="1" x14ac:dyDescent="0.25">
      <c r="A123" s="46" t="s">
        <v>162</v>
      </c>
      <c r="B123" s="46" t="s">
        <v>151</v>
      </c>
      <c r="C123" s="68">
        <v>28</v>
      </c>
      <c r="D123" s="79" t="s">
        <v>222</v>
      </c>
      <c r="E123" s="80">
        <v>72</v>
      </c>
      <c r="F123" s="81">
        <v>247</v>
      </c>
      <c r="G123" s="79">
        <v>280</v>
      </c>
      <c r="H123" s="82">
        <f t="shared" si="19"/>
        <v>1.1336032388663968</v>
      </c>
      <c r="I123" s="79">
        <f t="shared" si="23"/>
        <v>35</v>
      </c>
      <c r="J123" s="79">
        <v>40</v>
      </c>
      <c r="K123" s="79">
        <f t="shared" si="24"/>
        <v>23</v>
      </c>
      <c r="L123" s="79">
        <v>24</v>
      </c>
      <c r="M123" s="79">
        <f t="shared" si="20"/>
        <v>21</v>
      </c>
      <c r="N123" s="79">
        <v>2</v>
      </c>
      <c r="O123" s="79">
        <f t="shared" si="21"/>
        <v>12</v>
      </c>
      <c r="P123" s="83">
        <v>9.8708333333333339E-3</v>
      </c>
      <c r="Q123" s="79">
        <f>(IF(OR($D123="m",$D123="M"),IF(($C123&gt;=20)*($C123&lt;=29),LOOKUP(P123,'XX Run Calc XX'!$A$2:$A$140,'XX Run Calc XX'!$C$2:$C$140),IF(($C123&gt;=30)*($C123&lt;=39),LOOKUP(P123,'XX Run Calc XX'!$A$2:$A$140,'XX Run Calc XX'!$D$2:$D$140),IF(($C123&gt;=40)*($C123&lt;=49),LOOKUP(P123,'XX Run Calc XX'!$A$2:$A$140,'XX Run Calc XX'!$E$2:$E$140),IF($C123&gt;=50,LOOKUP(P123,'XX Run Calc XX'!$A$2:$A$140,'XX Run Calc XX'!$F$2:$F$140),"AGE!")))),IF(OR($D123="f",$D123="F"),IF(($C123&gt;=20)*($C123&lt;=29),LOOKUP(P123,'XX Run Calc XX'!$A$2:$A$140,'XX Run Calc XX'!$I$2:$I$140),IF(($C123&gt;=30)*($C123&lt;=39),LOOKUP(P123,'XX Run Calc XX'!$A$2:$A$140,'XX Run Calc XX'!$J$2:$J$140),IF($C123&gt;=40,LOOKUP(P123,'XX Run Calc XX'!$A$2:$A$140,'XX Run Calc XX'!$K$2:$K$140),"AGE!"))),"Gender!")))</f>
        <v>62</v>
      </c>
      <c r="R123" s="83">
        <v>1.1863425925925928E-3</v>
      </c>
      <c r="S123" s="79">
        <f>LOOKUP($R123,'XX Ag Calc XX'!$A$3:$A$122,'XX Ag Calc XX'!$C$3:$C$122)</f>
        <v>17</v>
      </c>
      <c r="T123" s="84">
        <f t="shared" si="22"/>
        <v>170</v>
      </c>
      <c r="U123" s="67"/>
    </row>
    <row r="124" spans="1:21" s="85" customFormat="1" x14ac:dyDescent="0.25">
      <c r="A124" s="46" t="s">
        <v>157</v>
      </c>
      <c r="B124" s="46" t="s">
        <v>151</v>
      </c>
      <c r="C124" s="68">
        <v>26</v>
      </c>
      <c r="D124" s="79" t="s">
        <v>222</v>
      </c>
      <c r="E124" s="80">
        <v>71</v>
      </c>
      <c r="F124" s="81">
        <v>257</v>
      </c>
      <c r="G124" s="79">
        <v>295</v>
      </c>
      <c r="H124" s="82">
        <f t="shared" si="19"/>
        <v>1.1478599221789882</v>
      </c>
      <c r="I124" s="79">
        <f t="shared" si="23"/>
        <v>35</v>
      </c>
      <c r="J124" s="79">
        <v>42</v>
      </c>
      <c r="K124" s="79">
        <f t="shared" si="24"/>
        <v>25</v>
      </c>
      <c r="L124" s="79">
        <v>22</v>
      </c>
      <c r="M124" s="79">
        <f t="shared" si="20"/>
        <v>19</v>
      </c>
      <c r="N124" s="79">
        <v>0</v>
      </c>
      <c r="O124" s="79">
        <f t="shared" si="21"/>
        <v>0</v>
      </c>
      <c r="P124" s="83">
        <v>9.3444444444444451E-3</v>
      </c>
      <c r="Q124" s="79">
        <f>(IF(OR($D124="m",$D124="M"),IF(($C124&gt;=20)*($C124&lt;=29),LOOKUP(P124,'XX Run Calc XX'!$A$2:$A$140,'XX Run Calc XX'!$C$2:$C$140),IF(($C124&gt;=30)*($C124&lt;=39),LOOKUP(P124,'XX Run Calc XX'!$A$2:$A$140,'XX Run Calc XX'!$D$2:$D$140),IF(($C124&gt;=40)*($C124&lt;=49),LOOKUP(P124,'XX Run Calc XX'!$A$2:$A$140,'XX Run Calc XX'!$E$2:$E$140),IF($C124&gt;=50,LOOKUP(P124,'XX Run Calc XX'!$A$2:$A$140,'XX Run Calc XX'!$F$2:$F$140),"AGE!")))),IF(OR($D124="f",$D124="F"),IF(($C124&gt;=20)*($C124&lt;=29),LOOKUP(P124,'XX Run Calc XX'!$A$2:$A$140,'XX Run Calc XX'!$I$2:$I$140),IF(($C124&gt;=30)*($C124&lt;=39),LOOKUP(P124,'XX Run Calc XX'!$A$2:$A$140,'XX Run Calc XX'!$J$2:$J$140),IF($C124&gt;=40,LOOKUP(P124,'XX Run Calc XX'!$A$2:$A$140,'XX Run Calc XX'!$K$2:$K$140),"AGE!"))),"Gender!")))</f>
        <v>67</v>
      </c>
      <c r="R124" s="83">
        <v>1.177662037037037E-3</v>
      </c>
      <c r="S124" s="79">
        <f>LOOKUP($R124,'XX Ag Calc XX'!$A$3:$A$122,'XX Ag Calc XX'!$C$3:$C$122)</f>
        <v>18</v>
      </c>
      <c r="T124" s="84">
        <f t="shared" si="22"/>
        <v>164</v>
      </c>
      <c r="U124" s="67"/>
    </row>
    <row r="125" spans="1:21" s="85" customFormat="1" x14ac:dyDescent="0.25">
      <c r="A125" s="46" t="s">
        <v>224</v>
      </c>
      <c r="B125" s="46" t="s">
        <v>64</v>
      </c>
      <c r="C125" s="68">
        <v>37</v>
      </c>
      <c r="D125" s="79" t="s">
        <v>222</v>
      </c>
      <c r="E125" s="80">
        <v>68</v>
      </c>
      <c r="F125" s="81">
        <v>163</v>
      </c>
      <c r="G125" s="79">
        <v>165</v>
      </c>
      <c r="H125" s="82">
        <f t="shared" si="19"/>
        <v>1.0122699386503067</v>
      </c>
      <c r="I125" s="79">
        <f t="shared" si="23"/>
        <v>32</v>
      </c>
      <c r="J125" s="79">
        <v>36</v>
      </c>
      <c r="K125" s="79">
        <f t="shared" si="24"/>
        <v>24</v>
      </c>
      <c r="L125" s="79">
        <v>26</v>
      </c>
      <c r="M125" s="79">
        <f t="shared" si="20"/>
        <v>25</v>
      </c>
      <c r="N125" s="79">
        <v>0</v>
      </c>
      <c r="O125" s="79">
        <f t="shared" si="21"/>
        <v>0</v>
      </c>
      <c r="P125" s="83">
        <v>9.3662037037037047E-3</v>
      </c>
      <c r="Q125" s="79">
        <f>(IF(OR($D125="m",$D125="M"),IF(($C125&gt;=20)*($C125&lt;=29),LOOKUP(P125,'XX Run Calc XX'!$A$2:$A$140,'XX Run Calc XX'!$C$2:$C$140),IF(($C125&gt;=30)*($C125&lt;=39),LOOKUP(P125,'XX Run Calc XX'!$A$2:$A$140,'XX Run Calc XX'!$D$2:$D$140),IF(($C125&gt;=40)*($C125&lt;=49),LOOKUP(P125,'XX Run Calc XX'!$A$2:$A$140,'XX Run Calc XX'!$E$2:$E$140),IF($C125&gt;=50,LOOKUP(P125,'XX Run Calc XX'!$A$2:$A$140,'XX Run Calc XX'!$F$2:$F$140),"AGE!")))),IF(OR($D125="f",$D125="F"),IF(($C125&gt;=20)*($C125&lt;=29),LOOKUP(P125,'XX Run Calc XX'!$A$2:$A$140,'XX Run Calc XX'!$I$2:$I$140),IF(($C125&gt;=30)*($C125&lt;=39),LOOKUP(P125,'XX Run Calc XX'!$A$2:$A$140,'XX Run Calc XX'!$J$2:$J$140),IF($C125&gt;=40,LOOKUP(P125,'XX Run Calc XX'!$A$2:$A$140,'XX Run Calc XX'!$K$2:$K$140),"AGE!"))),"Gender!")))</f>
        <v>71</v>
      </c>
      <c r="R125" s="83">
        <v>1.2962962962962963E-3</v>
      </c>
      <c r="S125" s="79">
        <f>LOOKUP($R125,'XX Ag Calc XX'!$A$3:$A$122,'XX Ag Calc XX'!$C$3:$C$122)</f>
        <v>8</v>
      </c>
      <c r="T125" s="84">
        <f t="shared" si="22"/>
        <v>160</v>
      </c>
      <c r="U125" s="67"/>
    </row>
    <row r="126" spans="1:21" s="85" customFormat="1" x14ac:dyDescent="0.25">
      <c r="A126" s="46" t="s">
        <v>210</v>
      </c>
      <c r="B126" s="46" t="s">
        <v>211</v>
      </c>
      <c r="C126" s="68">
        <v>27</v>
      </c>
      <c r="D126" s="86" t="s">
        <v>222</v>
      </c>
      <c r="E126" s="80">
        <v>71</v>
      </c>
      <c r="F126" s="81">
        <v>212</v>
      </c>
      <c r="G126" s="79">
        <v>185</v>
      </c>
      <c r="H126" s="82">
        <f t="shared" si="19"/>
        <v>0.87264150943396224</v>
      </c>
      <c r="I126" s="79">
        <f t="shared" si="23"/>
        <v>24</v>
      </c>
      <c r="J126" s="79">
        <v>36</v>
      </c>
      <c r="K126" s="79">
        <f t="shared" si="24"/>
        <v>19</v>
      </c>
      <c r="L126" s="79">
        <v>27</v>
      </c>
      <c r="M126" s="79">
        <f t="shared" si="20"/>
        <v>24</v>
      </c>
      <c r="N126" s="79">
        <v>7</v>
      </c>
      <c r="O126" s="79">
        <f t="shared" si="21"/>
        <v>27</v>
      </c>
      <c r="P126" s="87">
        <v>1.0471412037037038E-2</v>
      </c>
      <c r="Q126" s="79">
        <f>(IF(OR($D126="m",$D126="M"),IF(($C126&gt;=20)*($C126&lt;=29),LOOKUP(P126,'XX Run Calc XX'!$A$2:$A$140,'XX Run Calc XX'!$C$2:$C$140),IF(($C126&gt;=30)*($C126&lt;=39),LOOKUP(P126,'XX Run Calc XX'!$A$2:$A$140,'XX Run Calc XX'!$D$2:$D$140),IF(($C126&gt;=40)*($C126&lt;=49),LOOKUP(P126,'XX Run Calc XX'!$A$2:$A$140,'XX Run Calc XX'!$E$2:$E$140),IF($C126&gt;=50,LOOKUP(P126,'XX Run Calc XX'!$A$2:$A$140,'XX Run Calc XX'!$F$2:$F$140),"AGE!")))),IF(OR($D126="f",$D126="F"),IF(($C126&gt;=20)*($C126&lt;=29),LOOKUP(P126,'XX Run Calc XX'!$A$2:$A$140,'XX Run Calc XX'!$I$2:$I$140),IF(($C126&gt;=30)*($C126&lt;=39),LOOKUP(P126,'XX Run Calc XX'!$A$2:$A$140,'XX Run Calc XX'!$J$2:$J$140),IF($C126&gt;=40,LOOKUP(P126,'XX Run Calc XX'!$A$2:$A$140,'XX Run Calc XX'!$K$2:$K$140),"AGE!"))),"Gender!")))</f>
        <v>57</v>
      </c>
      <c r="R126" s="83">
        <v>1.6109953703703705E-3</v>
      </c>
      <c r="S126" s="79">
        <f>LOOKUP($R126,'XX Ag Calc XX'!$A$3:$A$122,'XX Ag Calc XX'!$C$3:$C$122)</f>
        <v>0</v>
      </c>
      <c r="T126" s="84">
        <f t="shared" si="22"/>
        <v>151</v>
      </c>
      <c r="U126" s="67"/>
    </row>
    <row r="127" spans="1:21" s="85" customFormat="1" x14ac:dyDescent="0.25">
      <c r="A127" s="46" t="s">
        <v>82</v>
      </c>
      <c r="B127" s="46" t="s">
        <v>76</v>
      </c>
      <c r="C127" s="68">
        <v>28</v>
      </c>
      <c r="D127" s="79" t="s">
        <v>223</v>
      </c>
      <c r="E127" s="80">
        <v>62</v>
      </c>
      <c r="F127" s="81">
        <v>168</v>
      </c>
      <c r="G127" s="79">
        <v>120</v>
      </c>
      <c r="H127" s="82">
        <f t="shared" si="19"/>
        <v>0.7142857142857143</v>
      </c>
      <c r="I127" s="79">
        <f t="shared" si="23"/>
        <v>28</v>
      </c>
      <c r="J127" s="79">
        <v>39</v>
      </c>
      <c r="K127" s="79">
        <f t="shared" si="24"/>
        <v>25</v>
      </c>
      <c r="L127" s="79">
        <v>41</v>
      </c>
      <c r="M127" s="79">
        <f t="shared" si="20"/>
        <v>36</v>
      </c>
      <c r="N127" s="79">
        <v>0</v>
      </c>
      <c r="O127" s="79">
        <f t="shared" si="21"/>
        <v>0</v>
      </c>
      <c r="P127" s="83">
        <v>1.1494328703703705E-2</v>
      </c>
      <c r="Q127" s="79">
        <f>(IF(OR($D127="m",$D127="M"),IF(($C127&gt;=20)*($C127&lt;=29),LOOKUP(P127,'XX Run Calc XX'!$A$2:$A$140,'XX Run Calc XX'!$C$2:$C$140),IF(($C127&gt;=30)*($C127&lt;=39),LOOKUP(P127,'XX Run Calc XX'!$A$2:$A$140,'XX Run Calc XX'!$D$2:$D$140),IF(($C127&gt;=40)*($C127&lt;=49),LOOKUP(P127,'XX Run Calc XX'!$A$2:$A$140,'XX Run Calc XX'!$E$2:$E$140),IF($C127&gt;=50,LOOKUP(P127,'XX Run Calc XX'!$A$2:$A$140,'XX Run Calc XX'!$F$2:$F$140),"AGE!")))),IF(OR($D127="f",$D127="F"),IF(($C127&gt;=20)*($C127&lt;=29),LOOKUP(P127,'XX Run Calc XX'!$A$2:$A$140,'XX Run Calc XX'!$I$2:$I$140),IF(($C127&gt;=30)*($C127&lt;=39),LOOKUP(P127,'XX Run Calc XX'!$A$2:$A$140,'XX Run Calc XX'!$J$2:$J$140),IF($C127&gt;=40,LOOKUP(P127,'XX Run Calc XX'!$A$2:$A$140,'XX Run Calc XX'!$K$2:$K$140),"AGE!"))),"Gender!")))</f>
        <v>58</v>
      </c>
      <c r="R127" s="83">
        <v>1.7465277777777781E-3</v>
      </c>
      <c r="S127" s="79">
        <f>LOOKUP($R127,'XX Ag Calc XX'!$A$3:$A$122,'XX Ag Calc XX'!$C$3:$C$122)</f>
        <v>0</v>
      </c>
      <c r="T127" s="84">
        <f t="shared" si="22"/>
        <v>147</v>
      </c>
      <c r="U127" s="67"/>
    </row>
    <row r="128" spans="1:21" s="85" customFormat="1" x14ac:dyDescent="0.25">
      <c r="A128" s="46" t="s">
        <v>191</v>
      </c>
      <c r="B128" s="46" t="s">
        <v>185</v>
      </c>
      <c r="C128" s="68">
        <v>25</v>
      </c>
      <c r="D128" s="79" t="s">
        <v>223</v>
      </c>
      <c r="E128" s="80">
        <v>67</v>
      </c>
      <c r="F128" s="81">
        <v>152</v>
      </c>
      <c r="G128" s="79">
        <v>75</v>
      </c>
      <c r="H128" s="82">
        <f t="shared" si="19"/>
        <v>0.49342105263157893</v>
      </c>
      <c r="I128" s="79">
        <f t="shared" si="23"/>
        <v>19</v>
      </c>
      <c r="J128" s="79">
        <v>42</v>
      </c>
      <c r="K128" s="79">
        <f t="shared" si="24"/>
        <v>28</v>
      </c>
      <c r="L128" s="79">
        <v>39</v>
      </c>
      <c r="M128" s="79">
        <f t="shared" si="20"/>
        <v>34</v>
      </c>
      <c r="N128" s="79">
        <v>0</v>
      </c>
      <c r="O128" s="79">
        <f t="shared" si="21"/>
        <v>0</v>
      </c>
      <c r="P128" s="83">
        <v>1.0608449074074074E-2</v>
      </c>
      <c r="Q128" s="79">
        <f>(IF(OR($D128="m",$D128="M"),IF(($C128&gt;=20)*($C128&lt;=29),LOOKUP(P128,'XX Run Calc XX'!$A$2:$A$140,'XX Run Calc XX'!$C$2:$C$140),IF(($C128&gt;=30)*($C128&lt;=39),LOOKUP(P128,'XX Run Calc XX'!$A$2:$A$140,'XX Run Calc XX'!$D$2:$D$140),IF(($C128&gt;=40)*($C128&lt;=49),LOOKUP(P128,'XX Run Calc XX'!$A$2:$A$140,'XX Run Calc XX'!$E$2:$E$140),IF($C128&gt;=50,LOOKUP(P128,'XX Run Calc XX'!$A$2:$A$140,'XX Run Calc XX'!$F$2:$F$140),"AGE!")))),IF(OR($D128="f",$D128="F"),IF(($C128&gt;=20)*($C128&lt;=29),LOOKUP(P128,'XX Run Calc XX'!$A$2:$A$140,'XX Run Calc XX'!$I$2:$I$140),IF(($C128&gt;=30)*($C128&lt;=39),LOOKUP(P128,'XX Run Calc XX'!$A$2:$A$140,'XX Run Calc XX'!$J$2:$J$140),IF($C128&gt;=40,LOOKUP(P128,'XX Run Calc XX'!$A$2:$A$140,'XX Run Calc XX'!$K$2:$K$140),"AGE!"))),"Gender!")))</f>
        <v>66</v>
      </c>
      <c r="R128" s="83">
        <v>1.4247685185185186E-3</v>
      </c>
      <c r="S128" s="79">
        <f>LOOKUP($R128,'XX Ag Calc XX'!$A$3:$A$122,'XX Ag Calc XX'!$C$3:$C$122)</f>
        <v>0</v>
      </c>
      <c r="T128" s="84">
        <f t="shared" si="22"/>
        <v>147</v>
      </c>
      <c r="U128" s="67"/>
    </row>
    <row r="129" spans="1:21" s="85" customFormat="1" x14ac:dyDescent="0.25">
      <c r="A129" s="46" t="s">
        <v>190</v>
      </c>
      <c r="B129" s="46" t="s">
        <v>185</v>
      </c>
      <c r="C129" s="68">
        <v>27</v>
      </c>
      <c r="D129" s="79" t="s">
        <v>223</v>
      </c>
      <c r="E129" s="80">
        <v>66</v>
      </c>
      <c r="F129" s="81">
        <v>182</v>
      </c>
      <c r="G129" s="79">
        <v>95</v>
      </c>
      <c r="H129" s="82">
        <f t="shared" si="19"/>
        <v>0.52197802197802201</v>
      </c>
      <c r="I129" s="79">
        <f t="shared" si="23"/>
        <v>20</v>
      </c>
      <c r="J129" s="79">
        <v>36</v>
      </c>
      <c r="K129" s="79">
        <f t="shared" si="24"/>
        <v>22</v>
      </c>
      <c r="L129" s="79">
        <v>46</v>
      </c>
      <c r="M129" s="79">
        <f t="shared" si="20"/>
        <v>41</v>
      </c>
      <c r="N129" s="79">
        <v>0</v>
      </c>
      <c r="O129" s="79">
        <f t="shared" si="21"/>
        <v>0</v>
      </c>
      <c r="P129" s="83">
        <v>1.1375810185185185E-2</v>
      </c>
      <c r="Q129" s="79">
        <f>(IF(OR($D129="m",$D129="M"),IF(($C129&gt;=20)*($C129&lt;=29),LOOKUP(P129,'XX Run Calc XX'!$A$2:$A$140,'XX Run Calc XX'!$C$2:$C$140),IF(($C129&gt;=30)*($C129&lt;=39),LOOKUP(P129,'XX Run Calc XX'!$A$2:$A$140,'XX Run Calc XX'!$D$2:$D$140),IF(($C129&gt;=40)*($C129&lt;=49),LOOKUP(P129,'XX Run Calc XX'!$A$2:$A$140,'XX Run Calc XX'!$E$2:$E$140),IF($C129&gt;=50,LOOKUP(P129,'XX Run Calc XX'!$A$2:$A$140,'XX Run Calc XX'!$F$2:$F$140),"AGE!")))),IF(OR($D129="f",$D129="F"),IF(($C129&gt;=20)*($C129&lt;=29),LOOKUP(P129,'XX Run Calc XX'!$A$2:$A$140,'XX Run Calc XX'!$I$2:$I$140),IF(($C129&gt;=30)*($C129&lt;=39),LOOKUP(P129,'XX Run Calc XX'!$A$2:$A$140,'XX Run Calc XX'!$J$2:$J$140),IF($C129&gt;=40,LOOKUP(P129,'XX Run Calc XX'!$A$2:$A$140,'XX Run Calc XX'!$K$2:$K$140),"AGE!"))),"Gender!")))</f>
        <v>59</v>
      </c>
      <c r="R129" s="83">
        <v>1.5386574074074072E-3</v>
      </c>
      <c r="S129" s="79">
        <f>LOOKUP($R129,'XX Ag Calc XX'!$A$3:$A$122,'XX Ag Calc XX'!$C$3:$C$122)</f>
        <v>0</v>
      </c>
      <c r="T129" s="84">
        <f t="shared" si="22"/>
        <v>142</v>
      </c>
      <c r="U129" s="67"/>
    </row>
    <row r="130" spans="1:21" s="85" customFormat="1" x14ac:dyDescent="0.25">
      <c r="A130" s="46" t="s">
        <v>83</v>
      </c>
      <c r="B130" s="46" t="s">
        <v>76</v>
      </c>
      <c r="C130" s="68">
        <v>30</v>
      </c>
      <c r="D130" s="79" t="s">
        <v>222</v>
      </c>
      <c r="E130" s="80">
        <v>66</v>
      </c>
      <c r="F130" s="81">
        <v>241</v>
      </c>
      <c r="G130" s="79">
        <v>300</v>
      </c>
      <c r="H130" s="82">
        <f t="shared" si="19"/>
        <v>1.2448132780082988</v>
      </c>
      <c r="I130" s="79">
        <f t="shared" si="23"/>
        <v>41</v>
      </c>
      <c r="J130" s="79">
        <v>19</v>
      </c>
      <c r="K130" s="79">
        <f t="shared" si="24"/>
        <v>7</v>
      </c>
      <c r="L130" s="79">
        <v>26</v>
      </c>
      <c r="M130" s="79">
        <f t="shared" si="20"/>
        <v>25</v>
      </c>
      <c r="N130" s="79">
        <v>0</v>
      </c>
      <c r="O130" s="79">
        <f t="shared" si="21"/>
        <v>0</v>
      </c>
      <c r="P130" s="83">
        <v>1.2435648148148149E-2</v>
      </c>
      <c r="Q130" s="79">
        <f>(IF(OR($D130="m",$D130="M"),IF(($C130&gt;=20)*($C130&lt;=29),LOOKUP(P130,'XX Run Calc XX'!$A$2:$A$140,'XX Run Calc XX'!$C$2:$C$140),IF(($C130&gt;=30)*($C130&lt;=39),LOOKUP(P130,'XX Run Calc XX'!$A$2:$A$140,'XX Run Calc XX'!$D$2:$D$140),IF(($C130&gt;=40)*($C130&lt;=49),LOOKUP(P130,'XX Run Calc XX'!$A$2:$A$140,'XX Run Calc XX'!$E$2:$E$140),IF($C130&gt;=50,LOOKUP(P130,'XX Run Calc XX'!$A$2:$A$140,'XX Run Calc XX'!$F$2:$F$140),"AGE!")))),IF(OR($D130="f",$D130="F"),IF(($C130&gt;=20)*($C130&lt;=29),LOOKUP(P130,'XX Run Calc XX'!$A$2:$A$140,'XX Run Calc XX'!$I$2:$I$140),IF(($C130&gt;=30)*($C130&lt;=39),LOOKUP(P130,'XX Run Calc XX'!$A$2:$A$140,'XX Run Calc XX'!$J$2:$J$140),IF($C130&gt;=40,LOOKUP(P130,'XX Run Calc XX'!$A$2:$A$140,'XX Run Calc XX'!$K$2:$K$140),"AGE!"))),"Gender!")))</f>
        <v>44</v>
      </c>
      <c r="R130" s="83">
        <v>1.3476851851851851E-3</v>
      </c>
      <c r="S130" s="79">
        <f>LOOKUP($R130,'XX Ag Calc XX'!$A$3:$A$122,'XX Ag Calc XX'!$C$3:$C$122)</f>
        <v>3</v>
      </c>
      <c r="T130" s="84">
        <f t="shared" si="22"/>
        <v>120</v>
      </c>
      <c r="U130" s="67"/>
    </row>
    <row r="131" spans="1:21" s="95" customFormat="1" x14ac:dyDescent="0.25">
      <c r="A131" s="88"/>
      <c r="B131" s="89"/>
      <c r="C131" s="90"/>
      <c r="D131" s="90"/>
      <c r="E131" s="91"/>
      <c r="F131" s="90"/>
      <c r="G131" s="90"/>
      <c r="H131" s="92"/>
      <c r="I131" s="90"/>
      <c r="J131" s="90"/>
      <c r="K131" s="90"/>
      <c r="L131" s="90"/>
      <c r="M131" s="90"/>
      <c r="N131" s="90"/>
      <c r="O131" s="93"/>
      <c r="P131" s="93"/>
      <c r="Q131" s="93"/>
      <c r="R131" s="93"/>
      <c r="S131" s="90"/>
      <c r="T131" s="94"/>
    </row>
  </sheetData>
  <sheetProtection selectLockedCells="1" selectUnlockedCells="1"/>
  <conditionalFormatting sqref="F2:G2 I2:O2 S2 D1:D65382">
    <cfRule type="expression" dxfId="1" priority="2" stopIfTrue="1">
      <formula>NOT(ISERROR(SEARCH("F",D1)))</formula>
    </cfRule>
  </conditionalFormatting>
  <conditionalFormatting sqref="Q2">
    <cfRule type="expression" dxfId="0" priority="1" stopIfTrue="1">
      <formula>NOT(ISERROR(SEARCH("F",Q2)))</formula>
    </cfRule>
  </conditionalFormatting>
  <pageMargins left="0.78749999999999998" right="0.78749999999999998" top="1.0249999999999999" bottom="1.0249999999999999" header="0.78749999999999998" footer="0.78749999999999998"/>
  <pageSetup orientation="portrait" useFirstPageNumber="1" horizontalDpi="300" verticalDpi="300" r:id="rId1"/>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E1" zoomScale="83" zoomScaleNormal="83" workbookViewId="0">
      <selection activeCell="A3" sqref="A3:IV3"/>
    </sheetView>
  </sheetViews>
  <sheetFormatPr defaultColWidth="11.5546875" defaultRowHeight="13.2" x14ac:dyDescent="0.25"/>
  <cols>
    <col min="1" max="16384" width="11.5546875" style="29"/>
  </cols>
  <sheetData>
    <row r="1" spans="1:11" x14ac:dyDescent="0.25">
      <c r="A1" s="29" t="s">
        <v>32</v>
      </c>
      <c r="B1" s="29" t="s">
        <v>43</v>
      </c>
      <c r="C1" s="29" t="s">
        <v>33</v>
      </c>
      <c r="D1" s="29" t="s">
        <v>34</v>
      </c>
      <c r="E1" s="29" t="s">
        <v>35</v>
      </c>
      <c r="F1" s="29" t="s">
        <v>36</v>
      </c>
      <c r="G1" s="29" t="s">
        <v>37</v>
      </c>
      <c r="H1" s="29" t="s">
        <v>43</v>
      </c>
      <c r="I1" s="29" t="s">
        <v>33</v>
      </c>
      <c r="J1" s="29" t="s">
        <v>34</v>
      </c>
      <c r="K1" s="29" t="s">
        <v>38</v>
      </c>
    </row>
    <row r="2" spans="1:11" x14ac:dyDescent="0.25">
      <c r="B2" s="29">
        <v>60</v>
      </c>
      <c r="C2" s="29">
        <f t="shared" ref="C2:C33" si="0">B2-3</f>
        <v>57</v>
      </c>
      <c r="D2" s="29">
        <f t="shared" ref="D2:D33" si="1">B2-1</f>
        <v>59</v>
      </c>
      <c r="E2" s="29">
        <f t="shared" ref="E2:E33" si="2">B2-1</f>
        <v>59</v>
      </c>
      <c r="F2" s="29">
        <f t="shared" ref="F2:F33" si="3">B2+3</f>
        <v>63</v>
      </c>
      <c r="H2" s="29">
        <v>60</v>
      </c>
      <c r="I2" s="29">
        <f t="shared" ref="I2:I33" si="4">H2-5</f>
        <v>55</v>
      </c>
      <c r="J2" s="29">
        <f t="shared" ref="J2:J33" si="5">H2-5</f>
        <v>55</v>
      </c>
      <c r="K2" s="29">
        <f t="shared" ref="K2:K33" si="6">H2-1</f>
        <v>59</v>
      </c>
    </row>
    <row r="3" spans="1:11" x14ac:dyDescent="0.25">
      <c r="B3" s="29">
        <v>59</v>
      </c>
      <c r="C3" s="29">
        <f t="shared" si="0"/>
        <v>56</v>
      </c>
      <c r="D3" s="29">
        <f t="shared" si="1"/>
        <v>58</v>
      </c>
      <c r="E3" s="29">
        <f t="shared" si="2"/>
        <v>58</v>
      </c>
      <c r="F3" s="29">
        <f t="shared" si="3"/>
        <v>62</v>
      </c>
      <c r="H3" s="29">
        <v>59</v>
      </c>
      <c r="I3" s="29">
        <f t="shared" si="4"/>
        <v>54</v>
      </c>
      <c r="J3" s="29">
        <f t="shared" si="5"/>
        <v>54</v>
      </c>
      <c r="K3" s="29">
        <f t="shared" si="6"/>
        <v>58</v>
      </c>
    </row>
    <row r="4" spans="1:11" x14ac:dyDescent="0.25">
      <c r="B4" s="29">
        <v>58</v>
      </c>
      <c r="C4" s="29">
        <f t="shared" si="0"/>
        <v>55</v>
      </c>
      <c r="D4" s="29">
        <f t="shared" si="1"/>
        <v>57</v>
      </c>
      <c r="E4" s="29">
        <f t="shared" si="2"/>
        <v>57</v>
      </c>
      <c r="F4" s="29">
        <f t="shared" si="3"/>
        <v>61</v>
      </c>
      <c r="H4" s="29">
        <v>58</v>
      </c>
      <c r="I4" s="29">
        <f t="shared" si="4"/>
        <v>53</v>
      </c>
      <c r="J4" s="29">
        <f t="shared" si="5"/>
        <v>53</v>
      </c>
      <c r="K4" s="29">
        <f t="shared" si="6"/>
        <v>57</v>
      </c>
    </row>
    <row r="5" spans="1:11" x14ac:dyDescent="0.25">
      <c r="B5" s="29">
        <v>57</v>
      </c>
      <c r="C5" s="29">
        <f t="shared" si="0"/>
        <v>54</v>
      </c>
      <c r="D5" s="29">
        <f t="shared" si="1"/>
        <v>56</v>
      </c>
      <c r="E5" s="29">
        <f t="shared" si="2"/>
        <v>56</v>
      </c>
      <c r="F5" s="29">
        <f t="shared" si="3"/>
        <v>60</v>
      </c>
      <c r="H5" s="29">
        <v>57</v>
      </c>
      <c r="I5" s="29">
        <f t="shared" si="4"/>
        <v>52</v>
      </c>
      <c r="J5" s="29">
        <f t="shared" si="5"/>
        <v>52</v>
      </c>
      <c r="K5" s="29">
        <f t="shared" si="6"/>
        <v>56</v>
      </c>
    </row>
    <row r="6" spans="1:11" x14ac:dyDescent="0.25">
      <c r="B6" s="29">
        <v>56</v>
      </c>
      <c r="C6" s="29">
        <f t="shared" si="0"/>
        <v>53</v>
      </c>
      <c r="D6" s="29">
        <f t="shared" si="1"/>
        <v>55</v>
      </c>
      <c r="E6" s="29">
        <f t="shared" si="2"/>
        <v>55</v>
      </c>
      <c r="F6" s="29">
        <f t="shared" si="3"/>
        <v>59</v>
      </c>
      <c r="H6" s="29">
        <v>56</v>
      </c>
      <c r="I6" s="29">
        <f t="shared" si="4"/>
        <v>51</v>
      </c>
      <c r="J6" s="29">
        <f t="shared" si="5"/>
        <v>51</v>
      </c>
      <c r="K6" s="29">
        <f t="shared" si="6"/>
        <v>55</v>
      </c>
    </row>
    <row r="7" spans="1:11" x14ac:dyDescent="0.25">
      <c r="B7" s="29">
        <v>55</v>
      </c>
      <c r="C7" s="29">
        <f t="shared" si="0"/>
        <v>52</v>
      </c>
      <c r="D7" s="29">
        <f t="shared" si="1"/>
        <v>54</v>
      </c>
      <c r="E7" s="29">
        <f t="shared" si="2"/>
        <v>54</v>
      </c>
      <c r="F7" s="29">
        <f t="shared" si="3"/>
        <v>58</v>
      </c>
      <c r="G7" s="30" t="s">
        <v>39</v>
      </c>
      <c r="H7" s="29">
        <v>55</v>
      </c>
      <c r="I7" s="29">
        <f t="shared" si="4"/>
        <v>50</v>
      </c>
      <c r="J7" s="29">
        <f t="shared" si="5"/>
        <v>50</v>
      </c>
      <c r="K7" s="29">
        <f t="shared" si="6"/>
        <v>54</v>
      </c>
    </row>
    <row r="8" spans="1:11" x14ac:dyDescent="0.25">
      <c r="B8" s="29">
        <v>54</v>
      </c>
      <c r="C8" s="29">
        <f t="shared" si="0"/>
        <v>51</v>
      </c>
      <c r="D8" s="29">
        <f t="shared" si="1"/>
        <v>53</v>
      </c>
      <c r="E8" s="29">
        <f t="shared" si="2"/>
        <v>53</v>
      </c>
      <c r="F8" s="29">
        <f t="shared" si="3"/>
        <v>57</v>
      </c>
      <c r="G8" s="30" t="s">
        <v>40</v>
      </c>
      <c r="H8" s="29">
        <v>54</v>
      </c>
      <c r="I8" s="29">
        <f t="shared" si="4"/>
        <v>49</v>
      </c>
      <c r="J8" s="29">
        <f t="shared" si="5"/>
        <v>49</v>
      </c>
      <c r="K8" s="29">
        <f t="shared" si="6"/>
        <v>53</v>
      </c>
    </row>
    <row r="9" spans="1:11" x14ac:dyDescent="0.25">
      <c r="B9" s="29">
        <v>53</v>
      </c>
      <c r="C9" s="29">
        <f t="shared" si="0"/>
        <v>50</v>
      </c>
      <c r="D9" s="29">
        <f t="shared" si="1"/>
        <v>52</v>
      </c>
      <c r="E9" s="29">
        <f t="shared" si="2"/>
        <v>52</v>
      </c>
      <c r="F9" s="29">
        <f t="shared" si="3"/>
        <v>56</v>
      </c>
      <c r="G9" s="30" t="s">
        <v>41</v>
      </c>
      <c r="H9" s="29">
        <v>53</v>
      </c>
      <c r="I9" s="29">
        <f t="shared" si="4"/>
        <v>48</v>
      </c>
      <c r="J9" s="29">
        <f t="shared" si="5"/>
        <v>48</v>
      </c>
      <c r="K9" s="29">
        <f t="shared" si="6"/>
        <v>52</v>
      </c>
    </row>
    <row r="10" spans="1:11" x14ac:dyDescent="0.25">
      <c r="B10" s="29">
        <v>52</v>
      </c>
      <c r="C10" s="29">
        <f t="shared" si="0"/>
        <v>49</v>
      </c>
      <c r="D10" s="29">
        <f t="shared" si="1"/>
        <v>51</v>
      </c>
      <c r="E10" s="29">
        <f t="shared" si="2"/>
        <v>51</v>
      </c>
      <c r="F10" s="29">
        <f t="shared" si="3"/>
        <v>55</v>
      </c>
      <c r="G10" s="30" t="s">
        <v>42</v>
      </c>
      <c r="H10" s="29">
        <v>52</v>
      </c>
      <c r="I10" s="29">
        <f t="shared" si="4"/>
        <v>47</v>
      </c>
      <c r="J10" s="29">
        <f t="shared" si="5"/>
        <v>47</v>
      </c>
      <c r="K10" s="29">
        <f t="shared" si="6"/>
        <v>51</v>
      </c>
    </row>
    <row r="11" spans="1:11" x14ac:dyDescent="0.25">
      <c r="B11" s="29">
        <v>51</v>
      </c>
      <c r="C11" s="29">
        <f t="shared" si="0"/>
        <v>48</v>
      </c>
      <c r="D11" s="29">
        <f t="shared" si="1"/>
        <v>50</v>
      </c>
      <c r="E11" s="29">
        <f t="shared" si="2"/>
        <v>50</v>
      </c>
      <c r="F11" s="29">
        <f t="shared" si="3"/>
        <v>54</v>
      </c>
      <c r="G11" s="30" t="s">
        <v>39</v>
      </c>
      <c r="H11" s="29">
        <v>51</v>
      </c>
      <c r="I11" s="29">
        <f t="shared" si="4"/>
        <v>46</v>
      </c>
      <c r="J11" s="29">
        <f t="shared" si="5"/>
        <v>46</v>
      </c>
      <c r="K11" s="29">
        <f t="shared" si="6"/>
        <v>50</v>
      </c>
    </row>
    <row r="12" spans="1:11" x14ac:dyDescent="0.25">
      <c r="B12" s="29">
        <v>50</v>
      </c>
      <c r="C12" s="29">
        <f t="shared" si="0"/>
        <v>47</v>
      </c>
      <c r="D12" s="29">
        <f t="shared" si="1"/>
        <v>49</v>
      </c>
      <c r="E12" s="29">
        <f t="shared" si="2"/>
        <v>49</v>
      </c>
      <c r="F12" s="29">
        <f t="shared" si="3"/>
        <v>53</v>
      </c>
      <c r="H12" s="29">
        <v>50</v>
      </c>
      <c r="I12" s="29">
        <f t="shared" si="4"/>
        <v>45</v>
      </c>
      <c r="J12" s="29">
        <f t="shared" si="5"/>
        <v>45</v>
      </c>
      <c r="K12" s="29">
        <f t="shared" si="6"/>
        <v>49</v>
      </c>
    </row>
    <row r="13" spans="1:11" x14ac:dyDescent="0.25">
      <c r="B13" s="29">
        <v>49</v>
      </c>
      <c r="C13" s="29">
        <f t="shared" si="0"/>
        <v>46</v>
      </c>
      <c r="D13" s="29">
        <f t="shared" si="1"/>
        <v>48</v>
      </c>
      <c r="E13" s="29">
        <f t="shared" si="2"/>
        <v>48</v>
      </c>
      <c r="F13" s="29">
        <f t="shared" si="3"/>
        <v>52</v>
      </c>
      <c r="H13" s="29">
        <v>49</v>
      </c>
      <c r="I13" s="29">
        <f t="shared" si="4"/>
        <v>44</v>
      </c>
      <c r="J13" s="29">
        <f t="shared" si="5"/>
        <v>44</v>
      </c>
      <c r="K13" s="29">
        <f t="shared" si="6"/>
        <v>48</v>
      </c>
    </row>
    <row r="14" spans="1:11" x14ac:dyDescent="0.25">
      <c r="B14" s="29">
        <v>48</v>
      </c>
      <c r="C14" s="29">
        <f t="shared" si="0"/>
        <v>45</v>
      </c>
      <c r="D14" s="29">
        <f t="shared" si="1"/>
        <v>47</v>
      </c>
      <c r="E14" s="29">
        <f t="shared" si="2"/>
        <v>47</v>
      </c>
      <c r="F14" s="29">
        <f t="shared" si="3"/>
        <v>51</v>
      </c>
      <c r="H14" s="29">
        <v>48</v>
      </c>
      <c r="I14" s="29">
        <f t="shared" si="4"/>
        <v>43</v>
      </c>
      <c r="J14" s="29">
        <f t="shared" si="5"/>
        <v>43</v>
      </c>
      <c r="K14" s="29">
        <f t="shared" si="6"/>
        <v>47</v>
      </c>
    </row>
    <row r="15" spans="1:11" x14ac:dyDescent="0.25">
      <c r="B15" s="29">
        <v>47</v>
      </c>
      <c r="C15" s="29">
        <f t="shared" si="0"/>
        <v>44</v>
      </c>
      <c r="D15" s="29">
        <f t="shared" si="1"/>
        <v>46</v>
      </c>
      <c r="E15" s="29">
        <f t="shared" si="2"/>
        <v>46</v>
      </c>
      <c r="F15" s="29">
        <f t="shared" si="3"/>
        <v>50</v>
      </c>
      <c r="H15" s="29">
        <v>47</v>
      </c>
      <c r="I15" s="29">
        <f t="shared" si="4"/>
        <v>42</v>
      </c>
      <c r="J15" s="29">
        <f t="shared" si="5"/>
        <v>42</v>
      </c>
      <c r="K15" s="29">
        <f t="shared" si="6"/>
        <v>46</v>
      </c>
    </row>
    <row r="16" spans="1:11" x14ac:dyDescent="0.25">
      <c r="B16" s="29">
        <v>46</v>
      </c>
      <c r="C16" s="29">
        <f t="shared" si="0"/>
        <v>43</v>
      </c>
      <c r="D16" s="29">
        <f t="shared" si="1"/>
        <v>45</v>
      </c>
      <c r="E16" s="29">
        <f t="shared" si="2"/>
        <v>45</v>
      </c>
      <c r="F16" s="29">
        <f t="shared" si="3"/>
        <v>49</v>
      </c>
      <c r="H16" s="29">
        <v>46</v>
      </c>
      <c r="I16" s="29">
        <f t="shared" si="4"/>
        <v>41</v>
      </c>
      <c r="J16" s="29">
        <f t="shared" si="5"/>
        <v>41</v>
      </c>
      <c r="K16" s="29">
        <f t="shared" si="6"/>
        <v>45</v>
      </c>
    </row>
    <row r="17" spans="2:11" x14ac:dyDescent="0.25">
      <c r="B17" s="29">
        <v>45</v>
      </c>
      <c r="C17" s="29">
        <f t="shared" si="0"/>
        <v>42</v>
      </c>
      <c r="D17" s="29">
        <f t="shared" si="1"/>
        <v>44</v>
      </c>
      <c r="E17" s="29">
        <f t="shared" si="2"/>
        <v>44</v>
      </c>
      <c r="F17" s="29">
        <f t="shared" si="3"/>
        <v>48</v>
      </c>
      <c r="H17" s="29">
        <v>45</v>
      </c>
      <c r="I17" s="29">
        <f t="shared" si="4"/>
        <v>40</v>
      </c>
      <c r="J17" s="29">
        <f t="shared" si="5"/>
        <v>40</v>
      </c>
      <c r="K17" s="29">
        <f t="shared" si="6"/>
        <v>44</v>
      </c>
    </row>
    <row r="18" spans="2:11" x14ac:dyDescent="0.25">
      <c r="B18" s="29">
        <v>44</v>
      </c>
      <c r="C18" s="29">
        <f t="shared" si="0"/>
        <v>41</v>
      </c>
      <c r="D18" s="29">
        <f t="shared" si="1"/>
        <v>43</v>
      </c>
      <c r="E18" s="29">
        <f t="shared" si="2"/>
        <v>43</v>
      </c>
      <c r="F18" s="29">
        <f t="shared" si="3"/>
        <v>47</v>
      </c>
      <c r="H18" s="29">
        <v>44</v>
      </c>
      <c r="I18" s="29">
        <f t="shared" si="4"/>
        <v>39</v>
      </c>
      <c r="J18" s="29">
        <f t="shared" si="5"/>
        <v>39</v>
      </c>
      <c r="K18" s="29">
        <f t="shared" si="6"/>
        <v>43</v>
      </c>
    </row>
    <row r="19" spans="2:11" x14ac:dyDescent="0.25">
      <c r="B19" s="29">
        <v>43</v>
      </c>
      <c r="C19" s="29">
        <f t="shared" si="0"/>
        <v>40</v>
      </c>
      <c r="D19" s="29">
        <f t="shared" si="1"/>
        <v>42</v>
      </c>
      <c r="E19" s="29">
        <f t="shared" si="2"/>
        <v>42</v>
      </c>
      <c r="F19" s="29">
        <f t="shared" si="3"/>
        <v>46</v>
      </c>
      <c r="H19" s="29">
        <v>43</v>
      </c>
      <c r="I19" s="29">
        <f t="shared" si="4"/>
        <v>38</v>
      </c>
      <c r="J19" s="29">
        <f t="shared" si="5"/>
        <v>38</v>
      </c>
      <c r="K19" s="29">
        <f t="shared" si="6"/>
        <v>42</v>
      </c>
    </row>
    <row r="20" spans="2:11" x14ac:dyDescent="0.25">
      <c r="B20" s="29">
        <v>42</v>
      </c>
      <c r="C20" s="29">
        <f t="shared" si="0"/>
        <v>39</v>
      </c>
      <c r="D20" s="29">
        <f t="shared" si="1"/>
        <v>41</v>
      </c>
      <c r="E20" s="29">
        <f t="shared" si="2"/>
        <v>41</v>
      </c>
      <c r="F20" s="29">
        <f t="shared" si="3"/>
        <v>45</v>
      </c>
      <c r="H20" s="29">
        <v>42</v>
      </c>
      <c r="I20" s="29">
        <f t="shared" si="4"/>
        <v>37</v>
      </c>
      <c r="J20" s="29">
        <f t="shared" si="5"/>
        <v>37</v>
      </c>
      <c r="K20" s="29">
        <f t="shared" si="6"/>
        <v>41</v>
      </c>
    </row>
    <row r="21" spans="2:11" x14ac:dyDescent="0.25">
      <c r="B21" s="29">
        <v>41</v>
      </c>
      <c r="C21" s="29">
        <f t="shared" si="0"/>
        <v>38</v>
      </c>
      <c r="D21" s="29">
        <f t="shared" si="1"/>
        <v>40</v>
      </c>
      <c r="E21" s="29">
        <f t="shared" si="2"/>
        <v>40</v>
      </c>
      <c r="F21" s="29">
        <f t="shared" si="3"/>
        <v>44</v>
      </c>
      <c r="H21" s="29">
        <v>41</v>
      </c>
      <c r="I21" s="29">
        <f t="shared" si="4"/>
        <v>36</v>
      </c>
      <c r="J21" s="29">
        <f t="shared" si="5"/>
        <v>36</v>
      </c>
      <c r="K21" s="29">
        <f t="shared" si="6"/>
        <v>40</v>
      </c>
    </row>
    <row r="22" spans="2:11" x14ac:dyDescent="0.25">
      <c r="B22" s="29">
        <v>40</v>
      </c>
      <c r="C22" s="29">
        <f t="shared" si="0"/>
        <v>37</v>
      </c>
      <c r="D22" s="29">
        <f t="shared" si="1"/>
        <v>39</v>
      </c>
      <c r="E22" s="29">
        <f t="shared" si="2"/>
        <v>39</v>
      </c>
      <c r="F22" s="29">
        <f t="shared" si="3"/>
        <v>43</v>
      </c>
      <c r="H22" s="29">
        <v>40</v>
      </c>
      <c r="I22" s="29">
        <f t="shared" si="4"/>
        <v>35</v>
      </c>
      <c r="J22" s="29">
        <f t="shared" si="5"/>
        <v>35</v>
      </c>
      <c r="K22" s="29">
        <f t="shared" si="6"/>
        <v>39</v>
      </c>
    </row>
    <row r="23" spans="2:11" x14ac:dyDescent="0.25">
      <c r="B23" s="29">
        <v>39</v>
      </c>
      <c r="C23" s="29">
        <f t="shared" si="0"/>
        <v>36</v>
      </c>
      <c r="D23" s="29">
        <f t="shared" si="1"/>
        <v>38</v>
      </c>
      <c r="E23" s="29">
        <f t="shared" si="2"/>
        <v>38</v>
      </c>
      <c r="F23" s="29">
        <f t="shared" si="3"/>
        <v>42</v>
      </c>
      <c r="H23" s="29">
        <v>39</v>
      </c>
      <c r="I23" s="29">
        <f t="shared" si="4"/>
        <v>34</v>
      </c>
      <c r="J23" s="29">
        <f t="shared" si="5"/>
        <v>34</v>
      </c>
      <c r="K23" s="29">
        <f t="shared" si="6"/>
        <v>38</v>
      </c>
    </row>
    <row r="24" spans="2:11" x14ac:dyDescent="0.25">
      <c r="B24" s="29">
        <v>38</v>
      </c>
      <c r="C24" s="29">
        <f t="shared" si="0"/>
        <v>35</v>
      </c>
      <c r="D24" s="29">
        <f t="shared" si="1"/>
        <v>37</v>
      </c>
      <c r="E24" s="29">
        <f t="shared" si="2"/>
        <v>37</v>
      </c>
      <c r="F24" s="29">
        <f t="shared" si="3"/>
        <v>41</v>
      </c>
      <c r="H24" s="29">
        <v>38</v>
      </c>
      <c r="I24" s="29">
        <f t="shared" si="4"/>
        <v>33</v>
      </c>
      <c r="J24" s="29">
        <f t="shared" si="5"/>
        <v>33</v>
      </c>
      <c r="K24" s="29">
        <f t="shared" si="6"/>
        <v>37</v>
      </c>
    </row>
    <row r="25" spans="2:11" x14ac:dyDescent="0.25">
      <c r="B25" s="29">
        <v>37</v>
      </c>
      <c r="C25" s="29">
        <f t="shared" si="0"/>
        <v>34</v>
      </c>
      <c r="D25" s="29">
        <f t="shared" si="1"/>
        <v>36</v>
      </c>
      <c r="E25" s="29">
        <f t="shared" si="2"/>
        <v>36</v>
      </c>
      <c r="F25" s="29">
        <f t="shared" si="3"/>
        <v>40</v>
      </c>
      <c r="H25" s="29">
        <v>37</v>
      </c>
      <c r="I25" s="29">
        <f t="shared" si="4"/>
        <v>32</v>
      </c>
      <c r="J25" s="29">
        <f t="shared" si="5"/>
        <v>32</v>
      </c>
      <c r="K25" s="29">
        <f t="shared" si="6"/>
        <v>36</v>
      </c>
    </row>
    <row r="26" spans="2:11" x14ac:dyDescent="0.25">
      <c r="B26" s="29">
        <v>36</v>
      </c>
      <c r="C26" s="29">
        <f t="shared" si="0"/>
        <v>33</v>
      </c>
      <c r="D26" s="29">
        <f t="shared" si="1"/>
        <v>35</v>
      </c>
      <c r="E26" s="29">
        <f t="shared" si="2"/>
        <v>35</v>
      </c>
      <c r="F26" s="29">
        <f t="shared" si="3"/>
        <v>39</v>
      </c>
      <c r="H26" s="29">
        <v>36</v>
      </c>
      <c r="I26" s="29">
        <f t="shared" si="4"/>
        <v>31</v>
      </c>
      <c r="J26" s="29">
        <f t="shared" si="5"/>
        <v>31</v>
      </c>
      <c r="K26" s="29">
        <f t="shared" si="6"/>
        <v>35</v>
      </c>
    </row>
    <row r="27" spans="2:11" x14ac:dyDescent="0.25">
      <c r="B27" s="29">
        <v>35</v>
      </c>
      <c r="C27" s="29">
        <f t="shared" si="0"/>
        <v>32</v>
      </c>
      <c r="D27" s="29">
        <f t="shared" si="1"/>
        <v>34</v>
      </c>
      <c r="E27" s="29">
        <f t="shared" si="2"/>
        <v>34</v>
      </c>
      <c r="F27" s="29">
        <f t="shared" si="3"/>
        <v>38</v>
      </c>
      <c r="H27" s="29">
        <v>35</v>
      </c>
      <c r="I27" s="29">
        <f t="shared" si="4"/>
        <v>30</v>
      </c>
      <c r="J27" s="29">
        <f t="shared" si="5"/>
        <v>30</v>
      </c>
      <c r="K27" s="29">
        <f t="shared" si="6"/>
        <v>34</v>
      </c>
    </row>
    <row r="28" spans="2:11" x14ac:dyDescent="0.25">
      <c r="B28" s="29">
        <v>34</v>
      </c>
      <c r="C28" s="29">
        <f t="shared" si="0"/>
        <v>31</v>
      </c>
      <c r="D28" s="29">
        <f t="shared" si="1"/>
        <v>33</v>
      </c>
      <c r="E28" s="29">
        <f t="shared" si="2"/>
        <v>33</v>
      </c>
      <c r="F28" s="29">
        <f t="shared" si="3"/>
        <v>37</v>
      </c>
      <c r="H28" s="29">
        <v>34</v>
      </c>
      <c r="I28" s="29">
        <f t="shared" si="4"/>
        <v>29</v>
      </c>
      <c r="J28" s="29">
        <f t="shared" si="5"/>
        <v>29</v>
      </c>
      <c r="K28" s="29">
        <f t="shared" si="6"/>
        <v>33</v>
      </c>
    </row>
    <row r="29" spans="2:11" x14ac:dyDescent="0.25">
      <c r="B29" s="29">
        <v>33</v>
      </c>
      <c r="C29" s="29">
        <f t="shared" si="0"/>
        <v>30</v>
      </c>
      <c r="D29" s="29">
        <f t="shared" si="1"/>
        <v>32</v>
      </c>
      <c r="E29" s="29">
        <f t="shared" si="2"/>
        <v>32</v>
      </c>
      <c r="F29" s="29">
        <f t="shared" si="3"/>
        <v>36</v>
      </c>
      <c r="H29" s="29">
        <v>33</v>
      </c>
      <c r="I29" s="29">
        <f t="shared" si="4"/>
        <v>28</v>
      </c>
      <c r="J29" s="29">
        <f t="shared" si="5"/>
        <v>28</v>
      </c>
      <c r="K29" s="29">
        <f t="shared" si="6"/>
        <v>32</v>
      </c>
    </row>
    <row r="30" spans="2:11" x14ac:dyDescent="0.25">
      <c r="B30" s="29">
        <v>32</v>
      </c>
      <c r="C30" s="29">
        <f t="shared" si="0"/>
        <v>29</v>
      </c>
      <c r="D30" s="29">
        <f t="shared" si="1"/>
        <v>31</v>
      </c>
      <c r="E30" s="29">
        <f t="shared" si="2"/>
        <v>31</v>
      </c>
      <c r="F30" s="29">
        <f t="shared" si="3"/>
        <v>35</v>
      </c>
      <c r="H30" s="29">
        <v>32</v>
      </c>
      <c r="I30" s="29">
        <f t="shared" si="4"/>
        <v>27</v>
      </c>
      <c r="J30" s="29">
        <f t="shared" si="5"/>
        <v>27</v>
      </c>
      <c r="K30" s="29">
        <f t="shared" si="6"/>
        <v>31</v>
      </c>
    </row>
    <row r="31" spans="2:11" x14ac:dyDescent="0.25">
      <c r="B31" s="29">
        <v>31</v>
      </c>
      <c r="C31" s="29">
        <f t="shared" si="0"/>
        <v>28</v>
      </c>
      <c r="D31" s="29">
        <f t="shared" si="1"/>
        <v>30</v>
      </c>
      <c r="E31" s="29">
        <f t="shared" si="2"/>
        <v>30</v>
      </c>
      <c r="F31" s="29">
        <f t="shared" si="3"/>
        <v>34</v>
      </c>
      <c r="H31" s="29">
        <v>31</v>
      </c>
      <c r="I31" s="29">
        <f t="shared" si="4"/>
        <v>26</v>
      </c>
      <c r="J31" s="29">
        <f t="shared" si="5"/>
        <v>26</v>
      </c>
      <c r="K31" s="29">
        <f t="shared" si="6"/>
        <v>30</v>
      </c>
    </row>
    <row r="32" spans="2:11" x14ac:dyDescent="0.25">
      <c r="B32" s="29">
        <v>30</v>
      </c>
      <c r="C32" s="29">
        <f t="shared" si="0"/>
        <v>27</v>
      </c>
      <c r="D32" s="29">
        <f t="shared" si="1"/>
        <v>29</v>
      </c>
      <c r="E32" s="29">
        <f t="shared" si="2"/>
        <v>29</v>
      </c>
      <c r="F32" s="29">
        <f t="shared" si="3"/>
        <v>33</v>
      </c>
      <c r="H32" s="29">
        <v>30</v>
      </c>
      <c r="I32" s="29">
        <f t="shared" si="4"/>
        <v>25</v>
      </c>
      <c r="J32" s="29">
        <f t="shared" si="5"/>
        <v>25</v>
      </c>
      <c r="K32" s="29">
        <f t="shared" si="6"/>
        <v>29</v>
      </c>
    </row>
    <row r="33" spans="2:11" x14ac:dyDescent="0.25">
      <c r="B33" s="29">
        <v>29</v>
      </c>
      <c r="C33" s="29">
        <f t="shared" si="0"/>
        <v>26</v>
      </c>
      <c r="D33" s="29">
        <f t="shared" si="1"/>
        <v>28</v>
      </c>
      <c r="E33" s="29">
        <f t="shared" si="2"/>
        <v>28</v>
      </c>
      <c r="F33" s="29">
        <f t="shared" si="3"/>
        <v>32</v>
      </c>
      <c r="H33" s="29">
        <v>29</v>
      </c>
      <c r="I33" s="29">
        <f t="shared" si="4"/>
        <v>24</v>
      </c>
      <c r="J33" s="29">
        <f t="shared" si="5"/>
        <v>24</v>
      </c>
      <c r="K33" s="29">
        <f t="shared" si="6"/>
        <v>28</v>
      </c>
    </row>
    <row r="34" spans="2:11" x14ac:dyDescent="0.25">
      <c r="B34" s="29">
        <v>28</v>
      </c>
      <c r="C34" s="29">
        <f t="shared" ref="C34:C59" si="7">B34-3</f>
        <v>25</v>
      </c>
      <c r="D34" s="29">
        <f t="shared" ref="D34:D61" si="8">B34-1</f>
        <v>27</v>
      </c>
      <c r="E34" s="29">
        <f t="shared" ref="E34:E61" si="9">B34-1</f>
        <v>27</v>
      </c>
      <c r="F34" s="29">
        <f t="shared" ref="F34:F62" si="10">B34+3</f>
        <v>31</v>
      </c>
      <c r="H34" s="29">
        <v>28</v>
      </c>
      <c r="I34" s="29">
        <f t="shared" ref="I34:I57" si="11">H34-5</f>
        <v>23</v>
      </c>
      <c r="J34" s="29">
        <f t="shared" ref="J34:J57" si="12">H34-5</f>
        <v>23</v>
      </c>
      <c r="K34" s="29">
        <f t="shared" ref="K34:K61" si="13">H34-1</f>
        <v>27</v>
      </c>
    </row>
    <row r="35" spans="2:11" x14ac:dyDescent="0.25">
      <c r="B35" s="29">
        <v>27</v>
      </c>
      <c r="C35" s="29">
        <f t="shared" si="7"/>
        <v>24</v>
      </c>
      <c r="D35" s="29">
        <f t="shared" si="8"/>
        <v>26</v>
      </c>
      <c r="E35" s="29">
        <f t="shared" si="9"/>
        <v>26</v>
      </c>
      <c r="F35" s="29">
        <f t="shared" si="10"/>
        <v>30</v>
      </c>
      <c r="H35" s="29">
        <v>27</v>
      </c>
      <c r="I35" s="29">
        <f t="shared" si="11"/>
        <v>22</v>
      </c>
      <c r="J35" s="29">
        <f t="shared" si="12"/>
        <v>22</v>
      </c>
      <c r="K35" s="29">
        <f t="shared" si="13"/>
        <v>26</v>
      </c>
    </row>
    <row r="36" spans="2:11" x14ac:dyDescent="0.25">
      <c r="B36" s="29">
        <v>26</v>
      </c>
      <c r="C36" s="29">
        <f t="shared" si="7"/>
        <v>23</v>
      </c>
      <c r="D36" s="29">
        <f t="shared" si="8"/>
        <v>25</v>
      </c>
      <c r="E36" s="29">
        <f t="shared" si="9"/>
        <v>25</v>
      </c>
      <c r="F36" s="29">
        <f t="shared" si="10"/>
        <v>29</v>
      </c>
      <c r="H36" s="29">
        <v>26</v>
      </c>
      <c r="I36" s="29">
        <f t="shared" si="11"/>
        <v>21</v>
      </c>
      <c r="J36" s="29">
        <f t="shared" si="12"/>
        <v>21</v>
      </c>
      <c r="K36" s="29">
        <f t="shared" si="13"/>
        <v>25</v>
      </c>
    </row>
    <row r="37" spans="2:11" x14ac:dyDescent="0.25">
      <c r="B37" s="29">
        <v>25</v>
      </c>
      <c r="C37" s="29">
        <f t="shared" si="7"/>
        <v>22</v>
      </c>
      <c r="D37" s="29">
        <f t="shared" si="8"/>
        <v>24</v>
      </c>
      <c r="E37" s="29">
        <f t="shared" si="9"/>
        <v>24</v>
      </c>
      <c r="F37" s="29">
        <f t="shared" si="10"/>
        <v>28</v>
      </c>
      <c r="H37" s="29">
        <v>25</v>
      </c>
      <c r="I37" s="29">
        <f t="shared" si="11"/>
        <v>20</v>
      </c>
      <c r="J37" s="29">
        <f t="shared" si="12"/>
        <v>20</v>
      </c>
      <c r="K37" s="29">
        <f t="shared" si="13"/>
        <v>24</v>
      </c>
    </row>
    <row r="38" spans="2:11" x14ac:dyDescent="0.25">
      <c r="B38" s="29">
        <v>24</v>
      </c>
      <c r="C38" s="29">
        <f t="shared" si="7"/>
        <v>21</v>
      </c>
      <c r="D38" s="29">
        <f t="shared" si="8"/>
        <v>23</v>
      </c>
      <c r="E38" s="29">
        <f t="shared" si="9"/>
        <v>23</v>
      </c>
      <c r="F38" s="29">
        <f t="shared" si="10"/>
        <v>27</v>
      </c>
      <c r="H38" s="29">
        <v>24</v>
      </c>
      <c r="I38" s="29">
        <f t="shared" si="11"/>
        <v>19</v>
      </c>
      <c r="J38" s="29">
        <f t="shared" si="12"/>
        <v>19</v>
      </c>
      <c r="K38" s="29">
        <f t="shared" si="13"/>
        <v>23</v>
      </c>
    </row>
    <row r="39" spans="2:11" x14ac:dyDescent="0.25">
      <c r="B39" s="29">
        <v>23</v>
      </c>
      <c r="C39" s="29">
        <f t="shared" si="7"/>
        <v>20</v>
      </c>
      <c r="D39" s="29">
        <f t="shared" si="8"/>
        <v>22</v>
      </c>
      <c r="E39" s="29">
        <f t="shared" si="9"/>
        <v>22</v>
      </c>
      <c r="F39" s="29">
        <f t="shared" si="10"/>
        <v>26</v>
      </c>
      <c r="H39" s="29">
        <v>23</v>
      </c>
      <c r="I39" s="29">
        <f t="shared" si="11"/>
        <v>18</v>
      </c>
      <c r="J39" s="29">
        <f t="shared" si="12"/>
        <v>18</v>
      </c>
      <c r="K39" s="29">
        <f t="shared" si="13"/>
        <v>22</v>
      </c>
    </row>
    <row r="40" spans="2:11" x14ac:dyDescent="0.25">
      <c r="B40" s="29">
        <v>22</v>
      </c>
      <c r="C40" s="29">
        <f t="shared" si="7"/>
        <v>19</v>
      </c>
      <c r="D40" s="29">
        <f t="shared" si="8"/>
        <v>21</v>
      </c>
      <c r="E40" s="29">
        <f t="shared" si="9"/>
        <v>21</v>
      </c>
      <c r="F40" s="29">
        <f t="shared" si="10"/>
        <v>25</v>
      </c>
      <c r="H40" s="29">
        <v>22</v>
      </c>
      <c r="I40" s="29">
        <f t="shared" si="11"/>
        <v>17</v>
      </c>
      <c r="J40" s="29">
        <f t="shared" si="12"/>
        <v>17</v>
      </c>
      <c r="K40" s="29">
        <f t="shared" si="13"/>
        <v>21</v>
      </c>
    </row>
    <row r="41" spans="2:11" x14ac:dyDescent="0.25">
      <c r="B41" s="29">
        <v>21</v>
      </c>
      <c r="C41" s="29">
        <f t="shared" si="7"/>
        <v>18</v>
      </c>
      <c r="D41" s="29">
        <f t="shared" si="8"/>
        <v>20</v>
      </c>
      <c r="E41" s="29">
        <f t="shared" si="9"/>
        <v>20</v>
      </c>
      <c r="F41" s="29">
        <f t="shared" si="10"/>
        <v>24</v>
      </c>
      <c r="H41" s="29">
        <v>21</v>
      </c>
      <c r="I41" s="29">
        <f t="shared" si="11"/>
        <v>16</v>
      </c>
      <c r="J41" s="29">
        <f t="shared" si="12"/>
        <v>16</v>
      </c>
      <c r="K41" s="29">
        <f t="shared" si="13"/>
        <v>20</v>
      </c>
    </row>
    <row r="42" spans="2:11" x14ac:dyDescent="0.25">
      <c r="B42" s="29">
        <v>20</v>
      </c>
      <c r="C42" s="29">
        <f t="shared" si="7"/>
        <v>17</v>
      </c>
      <c r="D42" s="29">
        <f t="shared" si="8"/>
        <v>19</v>
      </c>
      <c r="E42" s="29">
        <f t="shared" si="9"/>
        <v>19</v>
      </c>
      <c r="F42" s="29">
        <f t="shared" si="10"/>
        <v>23</v>
      </c>
      <c r="H42" s="29">
        <v>20</v>
      </c>
      <c r="I42" s="29">
        <f t="shared" si="11"/>
        <v>15</v>
      </c>
      <c r="J42" s="29">
        <f t="shared" si="12"/>
        <v>15</v>
      </c>
      <c r="K42" s="29">
        <f t="shared" si="13"/>
        <v>19</v>
      </c>
    </row>
    <row r="43" spans="2:11" x14ac:dyDescent="0.25">
      <c r="B43" s="29">
        <v>19</v>
      </c>
      <c r="C43" s="29">
        <f t="shared" si="7"/>
        <v>16</v>
      </c>
      <c r="D43" s="29">
        <f t="shared" si="8"/>
        <v>18</v>
      </c>
      <c r="E43" s="29">
        <f t="shared" si="9"/>
        <v>18</v>
      </c>
      <c r="F43" s="29">
        <f t="shared" si="10"/>
        <v>22</v>
      </c>
      <c r="H43" s="29">
        <v>19</v>
      </c>
      <c r="I43" s="29">
        <f t="shared" si="11"/>
        <v>14</v>
      </c>
      <c r="J43" s="29">
        <f t="shared" si="12"/>
        <v>14</v>
      </c>
      <c r="K43" s="29">
        <f t="shared" si="13"/>
        <v>18</v>
      </c>
    </row>
    <row r="44" spans="2:11" x14ac:dyDescent="0.25">
      <c r="B44" s="29">
        <v>18</v>
      </c>
      <c r="C44" s="29">
        <f t="shared" si="7"/>
        <v>15</v>
      </c>
      <c r="D44" s="29">
        <f t="shared" si="8"/>
        <v>17</v>
      </c>
      <c r="E44" s="29">
        <f t="shared" si="9"/>
        <v>17</v>
      </c>
      <c r="F44" s="29">
        <f t="shared" si="10"/>
        <v>21</v>
      </c>
      <c r="H44" s="29">
        <v>18</v>
      </c>
      <c r="I44" s="29">
        <f t="shared" si="11"/>
        <v>13</v>
      </c>
      <c r="J44" s="29">
        <f t="shared" si="12"/>
        <v>13</v>
      </c>
      <c r="K44" s="29">
        <f t="shared" si="13"/>
        <v>17</v>
      </c>
    </row>
    <row r="45" spans="2:11" x14ac:dyDescent="0.25">
      <c r="B45" s="29">
        <v>17</v>
      </c>
      <c r="C45" s="29">
        <f t="shared" si="7"/>
        <v>14</v>
      </c>
      <c r="D45" s="29">
        <f t="shared" si="8"/>
        <v>16</v>
      </c>
      <c r="E45" s="29">
        <f t="shared" si="9"/>
        <v>16</v>
      </c>
      <c r="F45" s="29">
        <f t="shared" si="10"/>
        <v>20</v>
      </c>
      <c r="H45" s="29">
        <v>17</v>
      </c>
      <c r="I45" s="29">
        <f t="shared" si="11"/>
        <v>12</v>
      </c>
      <c r="J45" s="29">
        <f t="shared" si="12"/>
        <v>12</v>
      </c>
      <c r="K45" s="29">
        <f t="shared" si="13"/>
        <v>16</v>
      </c>
    </row>
    <row r="46" spans="2:11" x14ac:dyDescent="0.25">
      <c r="B46" s="29">
        <v>16</v>
      </c>
      <c r="C46" s="29">
        <f t="shared" si="7"/>
        <v>13</v>
      </c>
      <c r="D46" s="29">
        <f t="shared" si="8"/>
        <v>15</v>
      </c>
      <c r="E46" s="29">
        <f t="shared" si="9"/>
        <v>15</v>
      </c>
      <c r="F46" s="29">
        <f t="shared" si="10"/>
        <v>19</v>
      </c>
      <c r="H46" s="29">
        <v>16</v>
      </c>
      <c r="I46" s="29">
        <f t="shared" si="11"/>
        <v>11</v>
      </c>
      <c r="J46" s="29">
        <f t="shared" si="12"/>
        <v>11</v>
      </c>
      <c r="K46" s="29">
        <f t="shared" si="13"/>
        <v>15</v>
      </c>
    </row>
    <row r="47" spans="2:11" x14ac:dyDescent="0.25">
      <c r="B47" s="29">
        <v>15</v>
      </c>
      <c r="C47" s="29">
        <f t="shared" si="7"/>
        <v>12</v>
      </c>
      <c r="D47" s="29">
        <f t="shared" si="8"/>
        <v>14</v>
      </c>
      <c r="E47" s="29">
        <f t="shared" si="9"/>
        <v>14</v>
      </c>
      <c r="F47" s="29">
        <f t="shared" si="10"/>
        <v>18</v>
      </c>
      <c r="H47" s="29">
        <v>15</v>
      </c>
      <c r="I47" s="29">
        <f t="shared" si="11"/>
        <v>10</v>
      </c>
      <c r="J47" s="29">
        <f t="shared" si="12"/>
        <v>10</v>
      </c>
      <c r="K47" s="29">
        <f t="shared" si="13"/>
        <v>14</v>
      </c>
    </row>
    <row r="48" spans="2:11" x14ac:dyDescent="0.25">
      <c r="B48" s="29">
        <v>14</v>
      </c>
      <c r="C48" s="29">
        <f t="shared" si="7"/>
        <v>11</v>
      </c>
      <c r="D48" s="29">
        <f t="shared" si="8"/>
        <v>13</v>
      </c>
      <c r="E48" s="29">
        <f t="shared" si="9"/>
        <v>13</v>
      </c>
      <c r="F48" s="29">
        <f t="shared" si="10"/>
        <v>17</v>
      </c>
      <c r="H48" s="29">
        <v>14</v>
      </c>
      <c r="I48" s="29">
        <f t="shared" si="11"/>
        <v>9</v>
      </c>
      <c r="J48" s="29">
        <f t="shared" si="12"/>
        <v>9</v>
      </c>
      <c r="K48" s="29">
        <f t="shared" si="13"/>
        <v>13</v>
      </c>
    </row>
    <row r="49" spans="2:11" x14ac:dyDescent="0.25">
      <c r="B49" s="29">
        <v>13</v>
      </c>
      <c r="C49" s="29">
        <f t="shared" si="7"/>
        <v>10</v>
      </c>
      <c r="D49" s="29">
        <f t="shared" si="8"/>
        <v>12</v>
      </c>
      <c r="E49" s="29">
        <f t="shared" si="9"/>
        <v>12</v>
      </c>
      <c r="F49" s="29">
        <f t="shared" si="10"/>
        <v>16</v>
      </c>
      <c r="H49" s="29">
        <v>13</v>
      </c>
      <c r="I49" s="29">
        <f t="shared" si="11"/>
        <v>8</v>
      </c>
      <c r="J49" s="29">
        <f t="shared" si="12"/>
        <v>8</v>
      </c>
      <c r="K49" s="29">
        <f t="shared" si="13"/>
        <v>12</v>
      </c>
    </row>
    <row r="50" spans="2:11" x14ac:dyDescent="0.25">
      <c r="B50" s="29">
        <v>12</v>
      </c>
      <c r="C50" s="29">
        <f t="shared" si="7"/>
        <v>9</v>
      </c>
      <c r="D50" s="29">
        <f t="shared" si="8"/>
        <v>11</v>
      </c>
      <c r="E50" s="29">
        <f t="shared" si="9"/>
        <v>11</v>
      </c>
      <c r="F50" s="29">
        <f t="shared" si="10"/>
        <v>15</v>
      </c>
      <c r="H50" s="29">
        <v>12</v>
      </c>
      <c r="I50" s="29">
        <f t="shared" si="11"/>
        <v>7</v>
      </c>
      <c r="J50" s="29">
        <f t="shared" si="12"/>
        <v>7</v>
      </c>
      <c r="K50" s="29">
        <f t="shared" si="13"/>
        <v>11</v>
      </c>
    </row>
    <row r="51" spans="2:11" x14ac:dyDescent="0.25">
      <c r="B51" s="29">
        <v>11</v>
      </c>
      <c r="C51" s="29">
        <f t="shared" si="7"/>
        <v>8</v>
      </c>
      <c r="D51" s="29">
        <f t="shared" si="8"/>
        <v>10</v>
      </c>
      <c r="E51" s="29">
        <f t="shared" si="9"/>
        <v>10</v>
      </c>
      <c r="F51" s="29">
        <f t="shared" si="10"/>
        <v>14</v>
      </c>
      <c r="H51" s="29">
        <v>11</v>
      </c>
      <c r="I51" s="29">
        <f t="shared" si="11"/>
        <v>6</v>
      </c>
      <c r="J51" s="29">
        <f t="shared" si="12"/>
        <v>6</v>
      </c>
      <c r="K51" s="29">
        <f t="shared" si="13"/>
        <v>10</v>
      </c>
    </row>
    <row r="52" spans="2:11" x14ac:dyDescent="0.25">
      <c r="B52" s="29">
        <v>10</v>
      </c>
      <c r="C52" s="29">
        <f t="shared" si="7"/>
        <v>7</v>
      </c>
      <c r="D52" s="29">
        <f t="shared" si="8"/>
        <v>9</v>
      </c>
      <c r="E52" s="29">
        <f t="shared" si="9"/>
        <v>9</v>
      </c>
      <c r="F52" s="29">
        <f t="shared" si="10"/>
        <v>13</v>
      </c>
      <c r="H52" s="29">
        <v>10</v>
      </c>
      <c r="I52" s="29">
        <f t="shared" si="11"/>
        <v>5</v>
      </c>
      <c r="J52" s="29">
        <f t="shared" si="12"/>
        <v>5</v>
      </c>
      <c r="K52" s="29">
        <f t="shared" si="13"/>
        <v>9</v>
      </c>
    </row>
    <row r="53" spans="2:11" x14ac:dyDescent="0.25">
      <c r="B53" s="29">
        <v>9</v>
      </c>
      <c r="C53" s="29">
        <f t="shared" si="7"/>
        <v>6</v>
      </c>
      <c r="D53" s="29">
        <f t="shared" si="8"/>
        <v>8</v>
      </c>
      <c r="E53" s="29">
        <f t="shared" si="9"/>
        <v>8</v>
      </c>
      <c r="F53" s="29">
        <f t="shared" si="10"/>
        <v>12</v>
      </c>
      <c r="H53" s="29">
        <v>9</v>
      </c>
      <c r="I53" s="29">
        <f t="shared" si="11"/>
        <v>4</v>
      </c>
      <c r="J53" s="29">
        <f t="shared" si="12"/>
        <v>4</v>
      </c>
      <c r="K53" s="29">
        <f t="shared" si="13"/>
        <v>8</v>
      </c>
    </row>
    <row r="54" spans="2:11" x14ac:dyDescent="0.25">
      <c r="B54" s="29">
        <v>8</v>
      </c>
      <c r="C54" s="29">
        <f t="shared" si="7"/>
        <v>5</v>
      </c>
      <c r="D54" s="29">
        <f t="shared" si="8"/>
        <v>7</v>
      </c>
      <c r="E54" s="29">
        <f t="shared" si="9"/>
        <v>7</v>
      </c>
      <c r="F54" s="29">
        <f t="shared" si="10"/>
        <v>11</v>
      </c>
      <c r="H54" s="29">
        <v>8</v>
      </c>
      <c r="I54" s="29">
        <f t="shared" si="11"/>
        <v>3</v>
      </c>
      <c r="J54" s="29">
        <f t="shared" si="12"/>
        <v>3</v>
      </c>
      <c r="K54" s="29">
        <f t="shared" si="13"/>
        <v>7</v>
      </c>
    </row>
    <row r="55" spans="2:11" x14ac:dyDescent="0.25">
      <c r="B55" s="29">
        <v>7</v>
      </c>
      <c r="C55" s="29">
        <f t="shared" si="7"/>
        <v>4</v>
      </c>
      <c r="D55" s="29">
        <f t="shared" si="8"/>
        <v>6</v>
      </c>
      <c r="E55" s="29">
        <f t="shared" si="9"/>
        <v>6</v>
      </c>
      <c r="F55" s="29">
        <f t="shared" si="10"/>
        <v>10</v>
      </c>
      <c r="H55" s="29">
        <v>7</v>
      </c>
      <c r="I55" s="29">
        <f t="shared" si="11"/>
        <v>2</v>
      </c>
      <c r="J55" s="29">
        <f t="shared" si="12"/>
        <v>2</v>
      </c>
      <c r="K55" s="29">
        <f t="shared" si="13"/>
        <v>6</v>
      </c>
    </row>
    <row r="56" spans="2:11" x14ac:dyDescent="0.25">
      <c r="B56" s="29">
        <v>6</v>
      </c>
      <c r="C56" s="29">
        <f t="shared" si="7"/>
        <v>3</v>
      </c>
      <c r="D56" s="29">
        <f t="shared" si="8"/>
        <v>5</v>
      </c>
      <c r="E56" s="29">
        <f t="shared" si="9"/>
        <v>5</v>
      </c>
      <c r="F56" s="29">
        <f t="shared" si="10"/>
        <v>9</v>
      </c>
      <c r="H56" s="29">
        <v>6</v>
      </c>
      <c r="I56" s="29">
        <f t="shared" si="11"/>
        <v>1</v>
      </c>
      <c r="J56" s="29">
        <f t="shared" si="12"/>
        <v>1</v>
      </c>
      <c r="K56" s="29">
        <f t="shared" si="13"/>
        <v>5</v>
      </c>
    </row>
    <row r="57" spans="2:11" x14ac:dyDescent="0.25">
      <c r="B57" s="29">
        <v>5</v>
      </c>
      <c r="C57" s="29">
        <f t="shared" si="7"/>
        <v>2</v>
      </c>
      <c r="D57" s="29">
        <f t="shared" si="8"/>
        <v>4</v>
      </c>
      <c r="E57" s="29">
        <f t="shared" si="9"/>
        <v>4</v>
      </c>
      <c r="F57" s="29">
        <f t="shared" si="10"/>
        <v>8</v>
      </c>
      <c r="H57" s="29">
        <v>5</v>
      </c>
      <c r="I57" s="29">
        <f t="shared" si="11"/>
        <v>0</v>
      </c>
      <c r="J57" s="29">
        <f t="shared" si="12"/>
        <v>0</v>
      </c>
      <c r="K57" s="29">
        <f t="shared" si="13"/>
        <v>4</v>
      </c>
    </row>
    <row r="58" spans="2:11" x14ac:dyDescent="0.25">
      <c r="B58" s="29">
        <v>4</v>
      </c>
      <c r="C58" s="29">
        <f t="shared" si="7"/>
        <v>1</v>
      </c>
      <c r="D58" s="29">
        <f t="shared" si="8"/>
        <v>3</v>
      </c>
      <c r="E58" s="29">
        <f t="shared" si="9"/>
        <v>3</v>
      </c>
      <c r="F58" s="29">
        <f t="shared" si="10"/>
        <v>7</v>
      </c>
      <c r="H58" s="29">
        <v>4</v>
      </c>
      <c r="K58" s="29">
        <f t="shared" si="13"/>
        <v>3</v>
      </c>
    </row>
    <row r="59" spans="2:11" x14ac:dyDescent="0.25">
      <c r="B59" s="29">
        <v>3</v>
      </c>
      <c r="C59" s="29">
        <f t="shared" si="7"/>
        <v>0</v>
      </c>
      <c r="D59" s="29">
        <f t="shared" si="8"/>
        <v>2</v>
      </c>
      <c r="E59" s="29">
        <f t="shared" si="9"/>
        <v>2</v>
      </c>
      <c r="F59" s="29">
        <f t="shared" si="10"/>
        <v>6</v>
      </c>
      <c r="H59" s="29">
        <v>3</v>
      </c>
      <c r="K59" s="29">
        <f t="shared" si="13"/>
        <v>2</v>
      </c>
    </row>
    <row r="60" spans="2:11" x14ac:dyDescent="0.25">
      <c r="B60" s="29">
        <v>2</v>
      </c>
      <c r="D60" s="29">
        <f t="shared" si="8"/>
        <v>1</v>
      </c>
      <c r="E60" s="29">
        <f t="shared" si="9"/>
        <v>1</v>
      </c>
      <c r="F60" s="29">
        <f t="shared" si="10"/>
        <v>5</v>
      </c>
      <c r="H60" s="29">
        <v>2</v>
      </c>
      <c r="K60" s="29">
        <f t="shared" si="13"/>
        <v>1</v>
      </c>
    </row>
    <row r="61" spans="2:11" x14ac:dyDescent="0.25">
      <c r="B61" s="29">
        <v>1</v>
      </c>
      <c r="D61" s="29">
        <f t="shared" si="8"/>
        <v>0</v>
      </c>
      <c r="E61" s="29">
        <f t="shared" si="9"/>
        <v>0</v>
      </c>
      <c r="F61" s="29">
        <f t="shared" si="10"/>
        <v>4</v>
      </c>
      <c r="H61" s="29">
        <v>1</v>
      </c>
      <c r="K61" s="29">
        <f t="shared" si="13"/>
        <v>0</v>
      </c>
    </row>
    <row r="62" spans="2:11" x14ac:dyDescent="0.25">
      <c r="B62" s="29">
        <v>0</v>
      </c>
      <c r="F62" s="29">
        <f t="shared" si="10"/>
        <v>3</v>
      </c>
    </row>
  </sheetData>
  <sheetProtection selectLockedCells="1" selectUnlockedCells="1"/>
  <pageMargins left="0.78749999999999998" right="0.78749999999999998" top="1.0249999999999999" bottom="1.0249999999999999" header="0.78749999999999998" footer="0.78749999999999998"/>
  <pageSetup firstPageNumber="0" orientation="portrait" horizontalDpi="300" verticalDpi="300"/>
  <headerFooter alignWithMargins="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83" zoomScaleNormal="83" workbookViewId="0">
      <selection activeCell="A3" sqref="A3:IV3"/>
    </sheetView>
  </sheetViews>
  <sheetFormatPr defaultColWidth="11.5546875" defaultRowHeight="13.2" x14ac:dyDescent="0.25"/>
  <cols>
    <col min="1" max="16384" width="11.5546875" style="29"/>
  </cols>
  <sheetData>
    <row r="1" spans="1:11" x14ac:dyDescent="0.25">
      <c r="A1" s="29" t="s">
        <v>32</v>
      </c>
      <c r="B1" s="29" t="s">
        <v>44</v>
      </c>
      <c r="C1" s="29" t="s">
        <v>33</v>
      </c>
      <c r="D1" s="29" t="s">
        <v>34</v>
      </c>
      <c r="E1" s="29" t="s">
        <v>35</v>
      </c>
      <c r="F1" s="29" t="s">
        <v>36</v>
      </c>
      <c r="G1" s="29" t="s">
        <v>37</v>
      </c>
      <c r="H1" s="29" t="s">
        <v>44</v>
      </c>
      <c r="I1" s="29" t="s">
        <v>33</v>
      </c>
      <c r="J1" s="29" t="s">
        <v>34</v>
      </c>
      <c r="K1" s="29" t="s">
        <v>38</v>
      </c>
    </row>
    <row r="2" spans="1:11" x14ac:dyDescent="0.25">
      <c r="B2" s="29">
        <v>50</v>
      </c>
      <c r="C2" s="29">
        <f t="shared" ref="C2:C33" si="0">IF($B2=0,0,IF($B2&lt;=19,3*($B2+2),IF($B2=20,65,$B2+45)))</f>
        <v>95</v>
      </c>
      <c r="D2" s="29">
        <f t="shared" ref="D2:D33" si="1">IF($B2=0,0,IF($B2&lt;=18,3*($B2+3),IF($B2=19,65,$B2+46)))</f>
        <v>96</v>
      </c>
      <c r="E2" s="29">
        <f t="shared" ref="E2:E33" si="2">IF($B2=0,0,IF($B2&lt;=16,3*($B2+5),IF($B2=17,65,$B2+48)))</f>
        <v>98</v>
      </c>
      <c r="F2" s="29">
        <f t="shared" ref="F2:F33" si="3">IF($B2=0,0,IF($B2&lt;=15,3*($B2+6),IF($B2=16,65,$B2+49)))</f>
        <v>99</v>
      </c>
      <c r="H2"/>
      <c r="I2" s="29">
        <f t="shared" ref="I2:J21" si="4">IF($B2=0,0,IF($B2&lt;=14,3*($B2+7),IF($B2=15,65,$B2+50)))</f>
        <v>100</v>
      </c>
      <c r="J2" s="29">
        <f t="shared" si="4"/>
        <v>100</v>
      </c>
      <c r="K2" s="29">
        <f t="shared" ref="K2:K33" si="5">IF($B2=0,0,IF($B2&lt;=13,3*($B2+8),IF($B2=14,65,$B2+51)))</f>
        <v>101</v>
      </c>
    </row>
    <row r="3" spans="1:11" x14ac:dyDescent="0.25">
      <c r="B3" s="29">
        <v>49</v>
      </c>
      <c r="C3" s="29">
        <f t="shared" si="0"/>
        <v>94</v>
      </c>
      <c r="D3" s="29">
        <f t="shared" si="1"/>
        <v>95</v>
      </c>
      <c r="E3" s="29">
        <f t="shared" si="2"/>
        <v>97</v>
      </c>
      <c r="F3" s="29">
        <f t="shared" si="3"/>
        <v>98</v>
      </c>
      <c r="H3"/>
      <c r="I3" s="29">
        <f t="shared" si="4"/>
        <v>99</v>
      </c>
      <c r="J3" s="29">
        <f t="shared" si="4"/>
        <v>99</v>
      </c>
      <c r="K3" s="29">
        <f t="shared" si="5"/>
        <v>100</v>
      </c>
    </row>
    <row r="4" spans="1:11" x14ac:dyDescent="0.25">
      <c r="B4" s="29">
        <v>48</v>
      </c>
      <c r="C4" s="29">
        <f t="shared" si="0"/>
        <v>93</v>
      </c>
      <c r="D4" s="29">
        <f t="shared" si="1"/>
        <v>94</v>
      </c>
      <c r="E4" s="29">
        <f t="shared" si="2"/>
        <v>96</v>
      </c>
      <c r="F4" s="29">
        <f t="shared" si="3"/>
        <v>97</v>
      </c>
      <c r="H4"/>
      <c r="I4" s="29">
        <f t="shared" si="4"/>
        <v>98</v>
      </c>
      <c r="J4" s="29">
        <f t="shared" si="4"/>
        <v>98</v>
      </c>
      <c r="K4" s="29">
        <f t="shared" si="5"/>
        <v>99</v>
      </c>
    </row>
    <row r="5" spans="1:11" x14ac:dyDescent="0.25">
      <c r="B5" s="29">
        <v>47</v>
      </c>
      <c r="C5" s="29">
        <f t="shared" si="0"/>
        <v>92</v>
      </c>
      <c r="D5" s="29">
        <f t="shared" si="1"/>
        <v>93</v>
      </c>
      <c r="E5" s="29">
        <f t="shared" si="2"/>
        <v>95</v>
      </c>
      <c r="F5" s="29">
        <f t="shared" si="3"/>
        <v>96</v>
      </c>
      <c r="H5"/>
      <c r="I5" s="29">
        <f t="shared" si="4"/>
        <v>97</v>
      </c>
      <c r="J5" s="29">
        <f t="shared" si="4"/>
        <v>97</v>
      </c>
      <c r="K5" s="29">
        <f t="shared" si="5"/>
        <v>98</v>
      </c>
    </row>
    <row r="6" spans="1:11" x14ac:dyDescent="0.25">
      <c r="B6" s="29">
        <v>46</v>
      </c>
      <c r="C6" s="29">
        <f t="shared" si="0"/>
        <v>91</v>
      </c>
      <c r="D6" s="29">
        <f t="shared" si="1"/>
        <v>92</v>
      </c>
      <c r="E6" s="29">
        <f t="shared" si="2"/>
        <v>94</v>
      </c>
      <c r="F6" s="29">
        <f t="shared" si="3"/>
        <v>95</v>
      </c>
      <c r="G6" s="30" t="s">
        <v>39</v>
      </c>
      <c r="H6"/>
      <c r="I6" s="29">
        <f t="shared" si="4"/>
        <v>96</v>
      </c>
      <c r="J6" s="29">
        <f t="shared" si="4"/>
        <v>96</v>
      </c>
      <c r="K6" s="29">
        <f t="shared" si="5"/>
        <v>97</v>
      </c>
    </row>
    <row r="7" spans="1:11" x14ac:dyDescent="0.25">
      <c r="B7" s="29">
        <v>45</v>
      </c>
      <c r="C7" s="29">
        <f t="shared" si="0"/>
        <v>90</v>
      </c>
      <c r="D7" s="29">
        <f t="shared" si="1"/>
        <v>91</v>
      </c>
      <c r="E7" s="29">
        <f t="shared" si="2"/>
        <v>93</v>
      </c>
      <c r="F7" s="29">
        <f t="shared" si="3"/>
        <v>94</v>
      </c>
      <c r="G7" s="30" t="s">
        <v>40</v>
      </c>
      <c r="H7"/>
      <c r="I7" s="29">
        <f t="shared" si="4"/>
        <v>95</v>
      </c>
      <c r="J7" s="29">
        <f t="shared" si="4"/>
        <v>95</v>
      </c>
      <c r="K7" s="29">
        <f t="shared" si="5"/>
        <v>96</v>
      </c>
    </row>
    <row r="8" spans="1:11" x14ac:dyDescent="0.25">
      <c r="B8" s="29">
        <v>44</v>
      </c>
      <c r="C8" s="29">
        <f t="shared" si="0"/>
        <v>89</v>
      </c>
      <c r="D8" s="29">
        <f t="shared" si="1"/>
        <v>90</v>
      </c>
      <c r="E8" s="29">
        <f t="shared" si="2"/>
        <v>92</v>
      </c>
      <c r="F8" s="29">
        <f t="shared" si="3"/>
        <v>93</v>
      </c>
      <c r="G8" s="30" t="s">
        <v>41</v>
      </c>
      <c r="H8"/>
      <c r="I8" s="29">
        <f t="shared" si="4"/>
        <v>94</v>
      </c>
      <c r="J8" s="29">
        <f t="shared" si="4"/>
        <v>94</v>
      </c>
      <c r="K8" s="29">
        <f t="shared" si="5"/>
        <v>95</v>
      </c>
    </row>
    <row r="9" spans="1:11" x14ac:dyDescent="0.25">
      <c r="B9" s="29">
        <v>43</v>
      </c>
      <c r="C9" s="29">
        <f t="shared" si="0"/>
        <v>88</v>
      </c>
      <c r="D9" s="29">
        <f t="shared" si="1"/>
        <v>89</v>
      </c>
      <c r="E9" s="29">
        <f t="shared" si="2"/>
        <v>91</v>
      </c>
      <c r="F9" s="29">
        <f t="shared" si="3"/>
        <v>92</v>
      </c>
      <c r="G9" s="30" t="s">
        <v>42</v>
      </c>
      <c r="H9"/>
      <c r="I9" s="29">
        <f t="shared" si="4"/>
        <v>93</v>
      </c>
      <c r="J9" s="29">
        <f t="shared" si="4"/>
        <v>93</v>
      </c>
      <c r="K9" s="29">
        <f t="shared" si="5"/>
        <v>94</v>
      </c>
    </row>
    <row r="10" spans="1:11" x14ac:dyDescent="0.25">
      <c r="B10" s="29">
        <v>42</v>
      </c>
      <c r="C10" s="29">
        <f t="shared" si="0"/>
        <v>87</v>
      </c>
      <c r="D10" s="29">
        <f t="shared" si="1"/>
        <v>88</v>
      </c>
      <c r="E10" s="29">
        <f t="shared" si="2"/>
        <v>90</v>
      </c>
      <c r="F10" s="29">
        <f t="shared" si="3"/>
        <v>91</v>
      </c>
      <c r="G10" s="30" t="s">
        <v>39</v>
      </c>
      <c r="H10"/>
      <c r="I10" s="29">
        <f t="shared" si="4"/>
        <v>92</v>
      </c>
      <c r="J10" s="29">
        <f t="shared" si="4"/>
        <v>92</v>
      </c>
      <c r="K10" s="29">
        <f t="shared" si="5"/>
        <v>93</v>
      </c>
    </row>
    <row r="11" spans="1:11" x14ac:dyDescent="0.25">
      <c r="B11" s="29">
        <v>41</v>
      </c>
      <c r="C11" s="29">
        <f t="shared" si="0"/>
        <v>86</v>
      </c>
      <c r="D11" s="29">
        <f t="shared" si="1"/>
        <v>87</v>
      </c>
      <c r="E11" s="29">
        <f t="shared" si="2"/>
        <v>89</v>
      </c>
      <c r="F11" s="29">
        <f t="shared" si="3"/>
        <v>90</v>
      </c>
      <c r="H11"/>
      <c r="I11" s="29">
        <f t="shared" si="4"/>
        <v>91</v>
      </c>
      <c r="J11" s="29">
        <f t="shared" si="4"/>
        <v>91</v>
      </c>
      <c r="K11" s="29">
        <f t="shared" si="5"/>
        <v>92</v>
      </c>
    </row>
    <row r="12" spans="1:11" x14ac:dyDescent="0.25">
      <c r="B12" s="29">
        <v>40</v>
      </c>
      <c r="C12" s="29">
        <f t="shared" si="0"/>
        <v>85</v>
      </c>
      <c r="D12" s="29">
        <f t="shared" si="1"/>
        <v>86</v>
      </c>
      <c r="E12" s="29">
        <f t="shared" si="2"/>
        <v>88</v>
      </c>
      <c r="F12" s="29">
        <f t="shared" si="3"/>
        <v>89</v>
      </c>
      <c r="H12"/>
      <c r="I12" s="29">
        <f t="shared" si="4"/>
        <v>90</v>
      </c>
      <c r="J12" s="29">
        <f t="shared" si="4"/>
        <v>90</v>
      </c>
      <c r="K12" s="29">
        <f t="shared" si="5"/>
        <v>91</v>
      </c>
    </row>
    <row r="13" spans="1:11" x14ac:dyDescent="0.25">
      <c r="B13" s="29">
        <v>39</v>
      </c>
      <c r="C13" s="29">
        <f t="shared" si="0"/>
        <v>84</v>
      </c>
      <c r="D13" s="29">
        <f t="shared" si="1"/>
        <v>85</v>
      </c>
      <c r="E13" s="29">
        <f t="shared" si="2"/>
        <v>87</v>
      </c>
      <c r="F13" s="29">
        <f t="shared" si="3"/>
        <v>88</v>
      </c>
      <c r="H13"/>
      <c r="I13" s="29">
        <f t="shared" si="4"/>
        <v>89</v>
      </c>
      <c r="J13" s="29">
        <f t="shared" si="4"/>
        <v>89</v>
      </c>
      <c r="K13" s="29">
        <f t="shared" si="5"/>
        <v>90</v>
      </c>
    </row>
    <row r="14" spans="1:11" x14ac:dyDescent="0.25">
      <c r="B14" s="29">
        <v>38</v>
      </c>
      <c r="C14" s="29">
        <f t="shared" si="0"/>
        <v>83</v>
      </c>
      <c r="D14" s="29">
        <f t="shared" si="1"/>
        <v>84</v>
      </c>
      <c r="E14" s="29">
        <f t="shared" si="2"/>
        <v>86</v>
      </c>
      <c r="F14" s="29">
        <f t="shared" si="3"/>
        <v>87</v>
      </c>
      <c r="H14"/>
      <c r="I14" s="29">
        <f t="shared" si="4"/>
        <v>88</v>
      </c>
      <c r="J14" s="29">
        <f t="shared" si="4"/>
        <v>88</v>
      </c>
      <c r="K14" s="29">
        <f t="shared" si="5"/>
        <v>89</v>
      </c>
    </row>
    <row r="15" spans="1:11" x14ac:dyDescent="0.25">
      <c r="B15" s="29">
        <v>37</v>
      </c>
      <c r="C15" s="29">
        <f t="shared" si="0"/>
        <v>82</v>
      </c>
      <c r="D15" s="29">
        <f t="shared" si="1"/>
        <v>83</v>
      </c>
      <c r="E15" s="29">
        <f t="shared" si="2"/>
        <v>85</v>
      </c>
      <c r="F15" s="29">
        <f t="shared" si="3"/>
        <v>86</v>
      </c>
      <c r="H15"/>
      <c r="I15" s="29">
        <f t="shared" si="4"/>
        <v>87</v>
      </c>
      <c r="J15" s="29">
        <f t="shared" si="4"/>
        <v>87</v>
      </c>
      <c r="K15" s="29">
        <f t="shared" si="5"/>
        <v>88</v>
      </c>
    </row>
    <row r="16" spans="1:11" x14ac:dyDescent="0.25">
      <c r="B16" s="29">
        <v>36</v>
      </c>
      <c r="C16" s="29">
        <f t="shared" si="0"/>
        <v>81</v>
      </c>
      <c r="D16" s="29">
        <f t="shared" si="1"/>
        <v>82</v>
      </c>
      <c r="E16" s="29">
        <f t="shared" si="2"/>
        <v>84</v>
      </c>
      <c r="F16" s="29">
        <f t="shared" si="3"/>
        <v>85</v>
      </c>
      <c r="H16"/>
      <c r="I16" s="29">
        <f t="shared" si="4"/>
        <v>86</v>
      </c>
      <c r="J16" s="29">
        <f t="shared" si="4"/>
        <v>86</v>
      </c>
      <c r="K16" s="29">
        <f t="shared" si="5"/>
        <v>87</v>
      </c>
    </row>
    <row r="17" spans="2:11" x14ac:dyDescent="0.25">
      <c r="B17" s="29">
        <v>35</v>
      </c>
      <c r="C17" s="29">
        <f t="shared" si="0"/>
        <v>80</v>
      </c>
      <c r="D17" s="29">
        <f t="shared" si="1"/>
        <v>81</v>
      </c>
      <c r="E17" s="29">
        <f t="shared" si="2"/>
        <v>83</v>
      </c>
      <c r="F17" s="29">
        <f t="shared" si="3"/>
        <v>84</v>
      </c>
      <c r="H17"/>
      <c r="I17" s="29">
        <f t="shared" si="4"/>
        <v>85</v>
      </c>
      <c r="J17" s="29">
        <f t="shared" si="4"/>
        <v>85</v>
      </c>
      <c r="K17" s="29">
        <f t="shared" si="5"/>
        <v>86</v>
      </c>
    </row>
    <row r="18" spans="2:11" x14ac:dyDescent="0.25">
      <c r="B18" s="29">
        <v>34</v>
      </c>
      <c r="C18" s="29">
        <f t="shared" si="0"/>
        <v>79</v>
      </c>
      <c r="D18" s="29">
        <f t="shared" si="1"/>
        <v>80</v>
      </c>
      <c r="E18" s="29">
        <f t="shared" si="2"/>
        <v>82</v>
      </c>
      <c r="F18" s="29">
        <f t="shared" si="3"/>
        <v>83</v>
      </c>
      <c r="H18"/>
      <c r="I18" s="29">
        <f t="shared" si="4"/>
        <v>84</v>
      </c>
      <c r="J18" s="29">
        <f t="shared" si="4"/>
        <v>84</v>
      </c>
      <c r="K18" s="29">
        <f t="shared" si="5"/>
        <v>85</v>
      </c>
    </row>
    <row r="19" spans="2:11" x14ac:dyDescent="0.25">
      <c r="B19" s="29">
        <v>33</v>
      </c>
      <c r="C19" s="29">
        <f t="shared" si="0"/>
        <v>78</v>
      </c>
      <c r="D19" s="29">
        <f t="shared" si="1"/>
        <v>79</v>
      </c>
      <c r="E19" s="29">
        <f t="shared" si="2"/>
        <v>81</v>
      </c>
      <c r="F19" s="29">
        <f t="shared" si="3"/>
        <v>82</v>
      </c>
      <c r="H19"/>
      <c r="I19" s="29">
        <f t="shared" si="4"/>
        <v>83</v>
      </c>
      <c r="J19" s="29">
        <f t="shared" si="4"/>
        <v>83</v>
      </c>
      <c r="K19" s="29">
        <f t="shared" si="5"/>
        <v>84</v>
      </c>
    </row>
    <row r="20" spans="2:11" x14ac:dyDescent="0.25">
      <c r="B20" s="29">
        <v>32</v>
      </c>
      <c r="C20" s="29">
        <f t="shared" si="0"/>
        <v>77</v>
      </c>
      <c r="D20" s="29">
        <f t="shared" si="1"/>
        <v>78</v>
      </c>
      <c r="E20" s="29">
        <f t="shared" si="2"/>
        <v>80</v>
      </c>
      <c r="F20" s="29">
        <f t="shared" si="3"/>
        <v>81</v>
      </c>
      <c r="H20"/>
      <c r="I20" s="29">
        <f t="shared" si="4"/>
        <v>82</v>
      </c>
      <c r="J20" s="29">
        <f t="shared" si="4"/>
        <v>82</v>
      </c>
      <c r="K20" s="29">
        <f t="shared" si="5"/>
        <v>83</v>
      </c>
    </row>
    <row r="21" spans="2:11" x14ac:dyDescent="0.25">
      <c r="B21" s="29">
        <v>31</v>
      </c>
      <c r="C21" s="29">
        <f t="shared" si="0"/>
        <v>76</v>
      </c>
      <c r="D21" s="29">
        <f t="shared" si="1"/>
        <v>77</v>
      </c>
      <c r="E21" s="29">
        <f t="shared" si="2"/>
        <v>79</v>
      </c>
      <c r="F21" s="29">
        <f t="shared" si="3"/>
        <v>80</v>
      </c>
      <c r="H21"/>
      <c r="I21" s="29">
        <f t="shared" si="4"/>
        <v>81</v>
      </c>
      <c r="J21" s="29">
        <f t="shared" si="4"/>
        <v>81</v>
      </c>
      <c r="K21" s="29">
        <f t="shared" si="5"/>
        <v>82</v>
      </c>
    </row>
    <row r="22" spans="2:11" x14ac:dyDescent="0.25">
      <c r="B22" s="29">
        <v>30</v>
      </c>
      <c r="C22" s="29">
        <f t="shared" si="0"/>
        <v>75</v>
      </c>
      <c r="D22" s="29">
        <f t="shared" si="1"/>
        <v>76</v>
      </c>
      <c r="E22" s="29">
        <f t="shared" si="2"/>
        <v>78</v>
      </c>
      <c r="F22" s="29">
        <f t="shared" si="3"/>
        <v>79</v>
      </c>
      <c r="H22"/>
      <c r="I22" s="29">
        <f t="shared" ref="I22:J41" si="6">IF($B22=0,0,IF($B22&lt;=14,3*($B22+7),IF($B22=15,65,$B22+50)))</f>
        <v>80</v>
      </c>
      <c r="J22" s="29">
        <f t="shared" si="6"/>
        <v>80</v>
      </c>
      <c r="K22" s="29">
        <f t="shared" si="5"/>
        <v>81</v>
      </c>
    </row>
    <row r="23" spans="2:11" x14ac:dyDescent="0.25">
      <c r="B23" s="29">
        <v>29</v>
      </c>
      <c r="C23" s="29">
        <f t="shared" si="0"/>
        <v>74</v>
      </c>
      <c r="D23" s="29">
        <f t="shared" si="1"/>
        <v>75</v>
      </c>
      <c r="E23" s="29">
        <f t="shared" si="2"/>
        <v>77</v>
      </c>
      <c r="F23" s="29">
        <f t="shared" si="3"/>
        <v>78</v>
      </c>
      <c r="H23"/>
      <c r="I23" s="29">
        <f t="shared" si="6"/>
        <v>79</v>
      </c>
      <c r="J23" s="29">
        <f t="shared" si="6"/>
        <v>79</v>
      </c>
      <c r="K23" s="29">
        <f t="shared" si="5"/>
        <v>80</v>
      </c>
    </row>
    <row r="24" spans="2:11" x14ac:dyDescent="0.25">
      <c r="B24" s="29">
        <v>28</v>
      </c>
      <c r="C24" s="29">
        <f t="shared" si="0"/>
        <v>73</v>
      </c>
      <c r="D24" s="29">
        <f t="shared" si="1"/>
        <v>74</v>
      </c>
      <c r="E24" s="29">
        <f t="shared" si="2"/>
        <v>76</v>
      </c>
      <c r="F24" s="29">
        <f t="shared" si="3"/>
        <v>77</v>
      </c>
      <c r="H24"/>
      <c r="I24" s="29">
        <f t="shared" si="6"/>
        <v>78</v>
      </c>
      <c r="J24" s="29">
        <f t="shared" si="6"/>
        <v>78</v>
      </c>
      <c r="K24" s="29">
        <f t="shared" si="5"/>
        <v>79</v>
      </c>
    </row>
    <row r="25" spans="2:11" x14ac:dyDescent="0.25">
      <c r="B25" s="29">
        <v>27</v>
      </c>
      <c r="C25" s="29">
        <f t="shared" si="0"/>
        <v>72</v>
      </c>
      <c r="D25" s="29">
        <f t="shared" si="1"/>
        <v>73</v>
      </c>
      <c r="E25" s="29">
        <f t="shared" si="2"/>
        <v>75</v>
      </c>
      <c r="F25" s="29">
        <f t="shared" si="3"/>
        <v>76</v>
      </c>
      <c r="H25"/>
      <c r="I25" s="29">
        <f t="shared" si="6"/>
        <v>77</v>
      </c>
      <c r="J25" s="29">
        <f t="shared" si="6"/>
        <v>77</v>
      </c>
      <c r="K25" s="29">
        <f t="shared" si="5"/>
        <v>78</v>
      </c>
    </row>
    <row r="26" spans="2:11" x14ac:dyDescent="0.25">
      <c r="B26" s="29">
        <v>26</v>
      </c>
      <c r="C26" s="29">
        <f t="shared" si="0"/>
        <v>71</v>
      </c>
      <c r="D26" s="29">
        <f t="shared" si="1"/>
        <v>72</v>
      </c>
      <c r="E26" s="29">
        <f t="shared" si="2"/>
        <v>74</v>
      </c>
      <c r="F26" s="29">
        <f t="shared" si="3"/>
        <v>75</v>
      </c>
      <c r="H26"/>
      <c r="I26" s="29">
        <f t="shared" si="6"/>
        <v>76</v>
      </c>
      <c r="J26" s="29">
        <f t="shared" si="6"/>
        <v>76</v>
      </c>
      <c r="K26" s="29">
        <f t="shared" si="5"/>
        <v>77</v>
      </c>
    </row>
    <row r="27" spans="2:11" x14ac:dyDescent="0.25">
      <c r="B27" s="29">
        <v>25</v>
      </c>
      <c r="C27" s="29">
        <f t="shared" si="0"/>
        <v>70</v>
      </c>
      <c r="D27" s="29">
        <f t="shared" si="1"/>
        <v>71</v>
      </c>
      <c r="E27" s="29">
        <f t="shared" si="2"/>
        <v>73</v>
      </c>
      <c r="F27" s="29">
        <f t="shared" si="3"/>
        <v>74</v>
      </c>
      <c r="H27"/>
      <c r="I27" s="29">
        <f t="shared" si="6"/>
        <v>75</v>
      </c>
      <c r="J27" s="29">
        <f t="shared" si="6"/>
        <v>75</v>
      </c>
      <c r="K27" s="29">
        <f t="shared" si="5"/>
        <v>76</v>
      </c>
    </row>
    <row r="28" spans="2:11" x14ac:dyDescent="0.25">
      <c r="B28" s="29">
        <v>24</v>
      </c>
      <c r="C28" s="29">
        <f t="shared" si="0"/>
        <v>69</v>
      </c>
      <c r="D28" s="29">
        <f t="shared" si="1"/>
        <v>70</v>
      </c>
      <c r="E28" s="29">
        <f t="shared" si="2"/>
        <v>72</v>
      </c>
      <c r="F28" s="29">
        <f t="shared" si="3"/>
        <v>73</v>
      </c>
      <c r="H28"/>
      <c r="I28" s="29">
        <f t="shared" si="6"/>
        <v>74</v>
      </c>
      <c r="J28" s="29">
        <f t="shared" si="6"/>
        <v>74</v>
      </c>
      <c r="K28" s="29">
        <f t="shared" si="5"/>
        <v>75</v>
      </c>
    </row>
    <row r="29" spans="2:11" x14ac:dyDescent="0.25">
      <c r="B29" s="29">
        <v>23</v>
      </c>
      <c r="C29" s="29">
        <f t="shared" si="0"/>
        <v>68</v>
      </c>
      <c r="D29" s="29">
        <f t="shared" si="1"/>
        <v>69</v>
      </c>
      <c r="E29" s="29">
        <f t="shared" si="2"/>
        <v>71</v>
      </c>
      <c r="F29" s="29">
        <f t="shared" si="3"/>
        <v>72</v>
      </c>
      <c r="H29"/>
      <c r="I29" s="29">
        <f t="shared" si="6"/>
        <v>73</v>
      </c>
      <c r="J29" s="29">
        <f t="shared" si="6"/>
        <v>73</v>
      </c>
      <c r="K29" s="29">
        <f t="shared" si="5"/>
        <v>74</v>
      </c>
    </row>
    <row r="30" spans="2:11" x14ac:dyDescent="0.25">
      <c r="B30" s="29">
        <v>22</v>
      </c>
      <c r="C30" s="29">
        <f t="shared" si="0"/>
        <v>67</v>
      </c>
      <c r="D30" s="29">
        <f t="shared" si="1"/>
        <v>68</v>
      </c>
      <c r="E30" s="29">
        <f t="shared" si="2"/>
        <v>70</v>
      </c>
      <c r="F30" s="29">
        <f t="shared" si="3"/>
        <v>71</v>
      </c>
      <c r="H30"/>
      <c r="I30" s="29">
        <f t="shared" si="6"/>
        <v>72</v>
      </c>
      <c r="J30" s="29">
        <f t="shared" si="6"/>
        <v>72</v>
      </c>
      <c r="K30" s="29">
        <f t="shared" si="5"/>
        <v>73</v>
      </c>
    </row>
    <row r="31" spans="2:11" x14ac:dyDescent="0.25">
      <c r="B31" s="29">
        <v>21</v>
      </c>
      <c r="C31" s="29">
        <f t="shared" si="0"/>
        <v>66</v>
      </c>
      <c r="D31" s="29">
        <f t="shared" si="1"/>
        <v>67</v>
      </c>
      <c r="E31" s="29">
        <f t="shared" si="2"/>
        <v>69</v>
      </c>
      <c r="F31" s="29">
        <f t="shared" si="3"/>
        <v>70</v>
      </c>
      <c r="H31"/>
      <c r="I31" s="29">
        <f t="shared" si="6"/>
        <v>71</v>
      </c>
      <c r="J31" s="29">
        <f t="shared" si="6"/>
        <v>71</v>
      </c>
      <c r="K31" s="29">
        <f t="shared" si="5"/>
        <v>72</v>
      </c>
    </row>
    <row r="32" spans="2:11" x14ac:dyDescent="0.25">
      <c r="B32" s="29">
        <v>20</v>
      </c>
      <c r="C32" s="29">
        <f t="shared" si="0"/>
        <v>65</v>
      </c>
      <c r="D32" s="29">
        <f t="shared" si="1"/>
        <v>66</v>
      </c>
      <c r="E32" s="29">
        <f t="shared" si="2"/>
        <v>68</v>
      </c>
      <c r="F32" s="29">
        <f t="shared" si="3"/>
        <v>69</v>
      </c>
      <c r="H32"/>
      <c r="I32" s="29">
        <f t="shared" si="6"/>
        <v>70</v>
      </c>
      <c r="J32" s="29">
        <f t="shared" si="6"/>
        <v>70</v>
      </c>
      <c r="K32" s="29">
        <f t="shared" si="5"/>
        <v>71</v>
      </c>
    </row>
    <row r="33" spans="2:11" x14ac:dyDescent="0.25">
      <c r="B33" s="29">
        <v>19</v>
      </c>
      <c r="C33" s="29">
        <f t="shared" si="0"/>
        <v>63</v>
      </c>
      <c r="D33" s="29">
        <f t="shared" si="1"/>
        <v>65</v>
      </c>
      <c r="E33" s="29">
        <f t="shared" si="2"/>
        <v>67</v>
      </c>
      <c r="F33" s="29">
        <f t="shared" si="3"/>
        <v>68</v>
      </c>
      <c r="H33"/>
      <c r="I33" s="29">
        <f t="shared" si="6"/>
        <v>69</v>
      </c>
      <c r="J33" s="29">
        <f t="shared" si="6"/>
        <v>69</v>
      </c>
      <c r="K33" s="29">
        <f t="shared" si="5"/>
        <v>70</v>
      </c>
    </row>
    <row r="34" spans="2:11" x14ac:dyDescent="0.25">
      <c r="B34" s="29">
        <v>18</v>
      </c>
      <c r="C34" s="29">
        <f t="shared" ref="C34:C52" si="7">IF($B34=0,0,IF($B34&lt;=19,3*($B34+2),IF($B34=20,65,$B34+45)))</f>
        <v>60</v>
      </c>
      <c r="D34" s="29">
        <f t="shared" ref="D34:D52" si="8">IF($B34=0,0,IF($B34&lt;=18,3*($B34+3),IF($B34=19,65,$B34+46)))</f>
        <v>63</v>
      </c>
      <c r="E34" s="29">
        <f t="shared" ref="E34:E52" si="9">IF($B34=0,0,IF($B34&lt;=16,3*($B34+5),IF($B34=17,65,$B34+48)))</f>
        <v>66</v>
      </c>
      <c r="F34" s="29">
        <f t="shared" ref="F34:F52" si="10">IF($B34=0,0,IF($B34&lt;=15,3*($B34+6),IF($B34=16,65,$B34+49)))</f>
        <v>67</v>
      </c>
      <c r="H34"/>
      <c r="I34" s="29">
        <f t="shared" si="6"/>
        <v>68</v>
      </c>
      <c r="J34" s="29">
        <f t="shared" si="6"/>
        <v>68</v>
      </c>
      <c r="K34" s="29">
        <f t="shared" ref="K34:K52" si="11">IF($B34=0,0,IF($B34&lt;=13,3*($B34+8),IF($B34=14,65,$B34+51)))</f>
        <v>69</v>
      </c>
    </row>
    <row r="35" spans="2:11" x14ac:dyDescent="0.25">
      <c r="B35" s="29">
        <v>17</v>
      </c>
      <c r="C35" s="29">
        <f t="shared" si="7"/>
        <v>57</v>
      </c>
      <c r="D35" s="29">
        <f t="shared" si="8"/>
        <v>60</v>
      </c>
      <c r="E35" s="29">
        <f t="shared" si="9"/>
        <v>65</v>
      </c>
      <c r="F35" s="29">
        <f t="shared" si="10"/>
        <v>66</v>
      </c>
      <c r="H35"/>
      <c r="I35" s="29">
        <f t="shared" si="6"/>
        <v>67</v>
      </c>
      <c r="J35" s="29">
        <f t="shared" si="6"/>
        <v>67</v>
      </c>
      <c r="K35" s="29">
        <f t="shared" si="11"/>
        <v>68</v>
      </c>
    </row>
    <row r="36" spans="2:11" x14ac:dyDescent="0.25">
      <c r="B36" s="29">
        <v>16</v>
      </c>
      <c r="C36" s="29">
        <f t="shared" si="7"/>
        <v>54</v>
      </c>
      <c r="D36" s="29">
        <f t="shared" si="8"/>
        <v>57</v>
      </c>
      <c r="E36" s="29">
        <f t="shared" si="9"/>
        <v>63</v>
      </c>
      <c r="F36" s="29">
        <f t="shared" si="10"/>
        <v>65</v>
      </c>
      <c r="H36"/>
      <c r="I36" s="29">
        <f t="shared" si="6"/>
        <v>66</v>
      </c>
      <c r="J36" s="29">
        <f t="shared" si="6"/>
        <v>66</v>
      </c>
      <c r="K36" s="29">
        <f t="shared" si="11"/>
        <v>67</v>
      </c>
    </row>
    <row r="37" spans="2:11" x14ac:dyDescent="0.25">
      <c r="B37" s="29">
        <v>15</v>
      </c>
      <c r="C37" s="29">
        <f t="shared" si="7"/>
        <v>51</v>
      </c>
      <c r="D37" s="29">
        <f t="shared" si="8"/>
        <v>54</v>
      </c>
      <c r="E37" s="29">
        <f t="shared" si="9"/>
        <v>60</v>
      </c>
      <c r="F37" s="29">
        <f t="shared" si="10"/>
        <v>63</v>
      </c>
      <c r="H37"/>
      <c r="I37" s="29">
        <f t="shared" si="6"/>
        <v>65</v>
      </c>
      <c r="J37" s="29">
        <f t="shared" si="6"/>
        <v>65</v>
      </c>
      <c r="K37" s="29">
        <f t="shared" si="11"/>
        <v>66</v>
      </c>
    </row>
    <row r="38" spans="2:11" x14ac:dyDescent="0.25">
      <c r="B38" s="29">
        <v>14</v>
      </c>
      <c r="C38" s="29">
        <f t="shared" si="7"/>
        <v>48</v>
      </c>
      <c r="D38" s="29">
        <f t="shared" si="8"/>
        <v>51</v>
      </c>
      <c r="E38" s="29">
        <f t="shared" si="9"/>
        <v>57</v>
      </c>
      <c r="F38" s="29">
        <f t="shared" si="10"/>
        <v>60</v>
      </c>
      <c r="H38"/>
      <c r="I38" s="29">
        <f t="shared" si="6"/>
        <v>63</v>
      </c>
      <c r="J38" s="29">
        <f t="shared" si="6"/>
        <v>63</v>
      </c>
      <c r="K38" s="29">
        <f t="shared" si="11"/>
        <v>65</v>
      </c>
    </row>
    <row r="39" spans="2:11" x14ac:dyDescent="0.25">
      <c r="B39" s="29">
        <v>13</v>
      </c>
      <c r="C39" s="29">
        <f t="shared" si="7"/>
        <v>45</v>
      </c>
      <c r="D39" s="29">
        <f t="shared" si="8"/>
        <v>48</v>
      </c>
      <c r="E39" s="29">
        <f t="shared" si="9"/>
        <v>54</v>
      </c>
      <c r="F39" s="29">
        <f t="shared" si="10"/>
        <v>57</v>
      </c>
      <c r="H39"/>
      <c r="I39" s="29">
        <f t="shared" si="6"/>
        <v>60</v>
      </c>
      <c r="J39" s="29">
        <f t="shared" si="6"/>
        <v>60</v>
      </c>
      <c r="K39" s="29">
        <f t="shared" si="11"/>
        <v>63</v>
      </c>
    </row>
    <row r="40" spans="2:11" x14ac:dyDescent="0.25">
      <c r="B40" s="29">
        <v>12</v>
      </c>
      <c r="C40" s="29">
        <f t="shared" si="7"/>
        <v>42</v>
      </c>
      <c r="D40" s="29">
        <f t="shared" si="8"/>
        <v>45</v>
      </c>
      <c r="E40" s="29">
        <f t="shared" si="9"/>
        <v>51</v>
      </c>
      <c r="F40" s="29">
        <f t="shared" si="10"/>
        <v>54</v>
      </c>
      <c r="H40"/>
      <c r="I40" s="29">
        <f t="shared" si="6"/>
        <v>57</v>
      </c>
      <c r="J40" s="29">
        <f t="shared" si="6"/>
        <v>57</v>
      </c>
      <c r="K40" s="29">
        <f t="shared" si="11"/>
        <v>60</v>
      </c>
    </row>
    <row r="41" spans="2:11" x14ac:dyDescent="0.25">
      <c r="B41" s="29">
        <v>11</v>
      </c>
      <c r="C41" s="29">
        <f t="shared" si="7"/>
        <v>39</v>
      </c>
      <c r="D41" s="29">
        <f t="shared" si="8"/>
        <v>42</v>
      </c>
      <c r="E41" s="29">
        <f t="shared" si="9"/>
        <v>48</v>
      </c>
      <c r="F41" s="29">
        <f t="shared" si="10"/>
        <v>51</v>
      </c>
      <c r="H41"/>
      <c r="I41" s="29">
        <f t="shared" si="6"/>
        <v>54</v>
      </c>
      <c r="J41" s="29">
        <f t="shared" si="6"/>
        <v>54</v>
      </c>
      <c r="K41" s="29">
        <f t="shared" si="11"/>
        <v>57</v>
      </c>
    </row>
    <row r="42" spans="2:11" x14ac:dyDescent="0.25">
      <c r="B42" s="29">
        <v>10</v>
      </c>
      <c r="C42" s="29">
        <f t="shared" si="7"/>
        <v>36</v>
      </c>
      <c r="D42" s="29">
        <f t="shared" si="8"/>
        <v>39</v>
      </c>
      <c r="E42" s="29">
        <f t="shared" si="9"/>
        <v>45</v>
      </c>
      <c r="F42" s="29">
        <f t="shared" si="10"/>
        <v>48</v>
      </c>
      <c r="H42"/>
      <c r="I42" s="29">
        <f t="shared" ref="I42:J52" si="12">IF($B42=0,0,IF($B42&lt;=14,3*($B42+7),IF($B42=15,65,$B42+50)))</f>
        <v>51</v>
      </c>
      <c r="J42" s="29">
        <f t="shared" si="12"/>
        <v>51</v>
      </c>
      <c r="K42" s="29">
        <f t="shared" si="11"/>
        <v>54</v>
      </c>
    </row>
    <row r="43" spans="2:11" x14ac:dyDescent="0.25">
      <c r="B43" s="29">
        <v>9</v>
      </c>
      <c r="C43" s="29">
        <f t="shared" si="7"/>
        <v>33</v>
      </c>
      <c r="D43" s="29">
        <f t="shared" si="8"/>
        <v>36</v>
      </c>
      <c r="E43" s="29">
        <f t="shared" si="9"/>
        <v>42</v>
      </c>
      <c r="F43" s="29">
        <f t="shared" si="10"/>
        <v>45</v>
      </c>
      <c r="H43"/>
      <c r="I43" s="29">
        <f t="shared" si="12"/>
        <v>48</v>
      </c>
      <c r="J43" s="29">
        <f t="shared" si="12"/>
        <v>48</v>
      </c>
      <c r="K43" s="29">
        <f t="shared" si="11"/>
        <v>51</v>
      </c>
    </row>
    <row r="44" spans="2:11" x14ac:dyDescent="0.25">
      <c r="B44" s="29">
        <v>8</v>
      </c>
      <c r="C44" s="29">
        <f t="shared" si="7"/>
        <v>30</v>
      </c>
      <c r="D44" s="29">
        <f t="shared" si="8"/>
        <v>33</v>
      </c>
      <c r="E44" s="29">
        <f t="shared" si="9"/>
        <v>39</v>
      </c>
      <c r="F44" s="29">
        <f t="shared" si="10"/>
        <v>42</v>
      </c>
      <c r="H44"/>
      <c r="I44" s="29">
        <f t="shared" si="12"/>
        <v>45</v>
      </c>
      <c r="J44" s="29">
        <f t="shared" si="12"/>
        <v>45</v>
      </c>
      <c r="K44" s="29">
        <f t="shared" si="11"/>
        <v>48</v>
      </c>
    </row>
    <row r="45" spans="2:11" x14ac:dyDescent="0.25">
      <c r="B45" s="29">
        <v>7</v>
      </c>
      <c r="C45" s="29">
        <f t="shared" si="7"/>
        <v>27</v>
      </c>
      <c r="D45" s="29">
        <f t="shared" si="8"/>
        <v>30</v>
      </c>
      <c r="E45" s="29">
        <f t="shared" si="9"/>
        <v>36</v>
      </c>
      <c r="F45" s="29">
        <f t="shared" si="10"/>
        <v>39</v>
      </c>
      <c r="H45"/>
      <c r="I45" s="29">
        <f t="shared" si="12"/>
        <v>42</v>
      </c>
      <c r="J45" s="29">
        <f t="shared" si="12"/>
        <v>42</v>
      </c>
      <c r="K45" s="29">
        <f t="shared" si="11"/>
        <v>45</v>
      </c>
    </row>
    <row r="46" spans="2:11" x14ac:dyDescent="0.25">
      <c r="B46" s="29">
        <v>6</v>
      </c>
      <c r="C46" s="29">
        <f t="shared" si="7"/>
        <v>24</v>
      </c>
      <c r="D46" s="29">
        <f t="shared" si="8"/>
        <v>27</v>
      </c>
      <c r="E46" s="29">
        <f t="shared" si="9"/>
        <v>33</v>
      </c>
      <c r="F46" s="29">
        <f t="shared" si="10"/>
        <v>36</v>
      </c>
      <c r="H46"/>
      <c r="I46" s="29">
        <f t="shared" si="12"/>
        <v>39</v>
      </c>
      <c r="J46" s="29">
        <f t="shared" si="12"/>
        <v>39</v>
      </c>
      <c r="K46" s="29">
        <f t="shared" si="11"/>
        <v>42</v>
      </c>
    </row>
    <row r="47" spans="2:11" x14ac:dyDescent="0.25">
      <c r="B47" s="29">
        <v>5</v>
      </c>
      <c r="C47" s="29">
        <f t="shared" si="7"/>
        <v>21</v>
      </c>
      <c r="D47" s="29">
        <f t="shared" si="8"/>
        <v>24</v>
      </c>
      <c r="E47" s="29">
        <f t="shared" si="9"/>
        <v>30</v>
      </c>
      <c r="F47" s="29">
        <f t="shared" si="10"/>
        <v>33</v>
      </c>
      <c r="H47"/>
      <c r="I47" s="29">
        <f t="shared" si="12"/>
        <v>36</v>
      </c>
      <c r="J47" s="29">
        <f t="shared" si="12"/>
        <v>36</v>
      </c>
      <c r="K47" s="29">
        <f t="shared" si="11"/>
        <v>39</v>
      </c>
    </row>
    <row r="48" spans="2:11" x14ac:dyDescent="0.25">
      <c r="B48" s="29">
        <v>4</v>
      </c>
      <c r="C48" s="29">
        <f t="shared" si="7"/>
        <v>18</v>
      </c>
      <c r="D48" s="29">
        <f t="shared" si="8"/>
        <v>21</v>
      </c>
      <c r="E48" s="29">
        <f t="shared" si="9"/>
        <v>27</v>
      </c>
      <c r="F48" s="29">
        <f t="shared" si="10"/>
        <v>30</v>
      </c>
      <c r="H48"/>
      <c r="I48" s="29">
        <f t="shared" si="12"/>
        <v>33</v>
      </c>
      <c r="J48" s="29">
        <f t="shared" si="12"/>
        <v>33</v>
      </c>
      <c r="K48" s="29">
        <f t="shared" si="11"/>
        <v>36</v>
      </c>
    </row>
    <row r="49" spans="2:11" x14ac:dyDescent="0.25">
      <c r="B49" s="29">
        <v>3</v>
      </c>
      <c r="C49" s="29">
        <f t="shared" si="7"/>
        <v>15</v>
      </c>
      <c r="D49" s="29">
        <f t="shared" si="8"/>
        <v>18</v>
      </c>
      <c r="E49" s="29">
        <f t="shared" si="9"/>
        <v>24</v>
      </c>
      <c r="F49" s="29">
        <f t="shared" si="10"/>
        <v>27</v>
      </c>
      <c r="H49"/>
      <c r="I49" s="29">
        <f t="shared" si="12"/>
        <v>30</v>
      </c>
      <c r="J49" s="29">
        <f t="shared" si="12"/>
        <v>30</v>
      </c>
      <c r="K49" s="29">
        <f t="shared" si="11"/>
        <v>33</v>
      </c>
    </row>
    <row r="50" spans="2:11" x14ac:dyDescent="0.25">
      <c r="B50" s="29">
        <v>2</v>
      </c>
      <c r="C50" s="29">
        <f t="shared" si="7"/>
        <v>12</v>
      </c>
      <c r="D50" s="29">
        <f t="shared" si="8"/>
        <v>15</v>
      </c>
      <c r="E50" s="29">
        <f t="shared" si="9"/>
        <v>21</v>
      </c>
      <c r="F50" s="29">
        <f t="shared" si="10"/>
        <v>24</v>
      </c>
      <c r="H50"/>
      <c r="I50" s="29">
        <f t="shared" si="12"/>
        <v>27</v>
      </c>
      <c r="J50" s="29">
        <f t="shared" si="12"/>
        <v>27</v>
      </c>
      <c r="K50" s="29">
        <f t="shared" si="11"/>
        <v>30</v>
      </c>
    </row>
    <row r="51" spans="2:11" x14ac:dyDescent="0.25">
      <c r="B51" s="29">
        <v>1</v>
      </c>
      <c r="C51" s="29">
        <f t="shared" si="7"/>
        <v>9</v>
      </c>
      <c r="D51" s="29">
        <f t="shared" si="8"/>
        <v>12</v>
      </c>
      <c r="E51" s="29">
        <f t="shared" si="9"/>
        <v>18</v>
      </c>
      <c r="F51" s="29">
        <f t="shared" si="10"/>
        <v>21</v>
      </c>
      <c r="H51"/>
      <c r="I51" s="29">
        <f t="shared" si="12"/>
        <v>24</v>
      </c>
      <c r="J51" s="29">
        <f t="shared" si="12"/>
        <v>24</v>
      </c>
      <c r="K51" s="29">
        <f t="shared" si="11"/>
        <v>27</v>
      </c>
    </row>
    <row r="52" spans="2:11" x14ac:dyDescent="0.25">
      <c r="B52" s="29">
        <v>0</v>
      </c>
      <c r="C52" s="29">
        <f t="shared" si="7"/>
        <v>0</v>
      </c>
      <c r="D52" s="29">
        <f t="shared" si="8"/>
        <v>0</v>
      </c>
      <c r="E52" s="29">
        <f t="shared" si="9"/>
        <v>0</v>
      </c>
      <c r="F52" s="29">
        <f t="shared" si="10"/>
        <v>0</v>
      </c>
      <c r="I52" s="29">
        <f t="shared" si="12"/>
        <v>0</v>
      </c>
      <c r="J52" s="29">
        <f t="shared" si="12"/>
        <v>0</v>
      </c>
      <c r="K52" s="29">
        <f t="shared" si="11"/>
        <v>0</v>
      </c>
    </row>
  </sheetData>
  <sheetProtection selectLockedCells="1" selectUnlockedCells="1"/>
  <pageMargins left="0.78749999999999998" right="0.78749999999999998" top="1.0249999999999999" bottom="1.0249999999999999" header="0.78749999999999998" footer="0.78749999999999998"/>
  <pageSetup firstPageNumber="0" orientation="portrait" horizontalDpi="300" verticalDpi="300"/>
  <headerFooter alignWithMargins="0">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zoomScale="83" zoomScaleNormal="83" workbookViewId="0">
      <selection activeCell="A3" sqref="A3:IV3"/>
    </sheetView>
  </sheetViews>
  <sheetFormatPr defaultColWidth="11.5546875" defaultRowHeight="13.2" x14ac:dyDescent="0.25"/>
  <cols>
    <col min="1" max="1" width="11.5546875" style="31"/>
    <col min="7" max="7" width="11.5546875" style="31"/>
    <col min="14" max="14" width="11.5546875" style="31"/>
    <col min="16" max="16" width="11.5546875" style="32"/>
  </cols>
  <sheetData>
    <row r="1" spans="1:15" x14ac:dyDescent="0.25">
      <c r="A1" s="31" t="s">
        <v>45</v>
      </c>
      <c r="B1" s="29" t="s">
        <v>32</v>
      </c>
      <c r="C1" s="29" t="s">
        <v>33</v>
      </c>
      <c r="D1" s="29" t="s">
        <v>34</v>
      </c>
      <c r="E1" s="29" t="s">
        <v>35</v>
      </c>
      <c r="F1" s="29" t="s">
        <v>36</v>
      </c>
      <c r="G1" s="31" t="s">
        <v>45</v>
      </c>
      <c r="H1" s="29" t="s">
        <v>37</v>
      </c>
      <c r="I1" s="29" t="s">
        <v>33</v>
      </c>
      <c r="J1" s="29" t="s">
        <v>34</v>
      </c>
      <c r="K1" s="29" t="s">
        <v>38</v>
      </c>
      <c r="L1" s="33">
        <f>270*1/86400</f>
        <v>3.1250000000000002E-3</v>
      </c>
    </row>
    <row r="2" spans="1:15" x14ac:dyDescent="0.25">
      <c r="A2" s="31">
        <v>3.2407407407407376E-3</v>
      </c>
      <c r="C2">
        <v>119</v>
      </c>
      <c r="D2">
        <v>123</v>
      </c>
      <c r="E2">
        <v>126</v>
      </c>
      <c r="F2">
        <v>138</v>
      </c>
      <c r="G2" s="31">
        <v>3.2407407407407376E-3</v>
      </c>
      <c r="I2">
        <v>129</v>
      </c>
      <c r="J2">
        <v>131</v>
      </c>
      <c r="K2">
        <v>134</v>
      </c>
      <c r="L2" s="34">
        <f t="shared" ref="L2:L33" si="0">L1+10*1/86400</f>
        <v>3.2407407407407411E-3</v>
      </c>
    </row>
    <row r="3" spans="1:15" x14ac:dyDescent="0.25">
      <c r="A3" s="31">
        <v>3.3564814814814785E-3</v>
      </c>
      <c r="C3">
        <v>118</v>
      </c>
      <c r="D3">
        <v>122</v>
      </c>
      <c r="E3">
        <v>125</v>
      </c>
      <c r="F3">
        <v>137</v>
      </c>
      <c r="G3" s="31">
        <v>3.3564814814814785E-3</v>
      </c>
      <c r="I3">
        <v>128</v>
      </c>
      <c r="J3">
        <v>130</v>
      </c>
      <c r="K3">
        <v>133</v>
      </c>
      <c r="L3" s="34">
        <f t="shared" si="0"/>
        <v>3.356481481481482E-3</v>
      </c>
    </row>
    <row r="4" spans="1:15" x14ac:dyDescent="0.25">
      <c r="A4" s="31">
        <v>3.4722222222222194E-3</v>
      </c>
      <c r="B4" s="30" t="s">
        <v>39</v>
      </c>
      <c r="C4">
        <v>117</v>
      </c>
      <c r="D4">
        <v>121</v>
      </c>
      <c r="E4">
        <v>124</v>
      </c>
      <c r="F4">
        <v>136</v>
      </c>
      <c r="G4" s="31">
        <v>3.4722222222222194E-3</v>
      </c>
      <c r="I4">
        <v>127</v>
      </c>
      <c r="J4">
        <v>129</v>
      </c>
      <c r="K4">
        <v>132</v>
      </c>
      <c r="L4" s="34">
        <f t="shared" si="0"/>
        <v>3.4722222222222229E-3</v>
      </c>
      <c r="M4" s="33">
        <f>LOOKUP(N10,L5:L121,C5:C121)</f>
        <v>99</v>
      </c>
      <c r="N4" s="31" t="s">
        <v>46</v>
      </c>
    </row>
    <row r="5" spans="1:15" x14ac:dyDescent="0.25">
      <c r="A5" s="31">
        <v>3.5879629629629603E-3</v>
      </c>
      <c r="B5" s="30" t="s">
        <v>40</v>
      </c>
      <c r="C5">
        <v>116</v>
      </c>
      <c r="D5">
        <v>120</v>
      </c>
      <c r="E5">
        <v>123</v>
      </c>
      <c r="F5">
        <v>135</v>
      </c>
      <c r="G5" s="31">
        <v>3.5879629629629603E-3</v>
      </c>
      <c r="I5">
        <v>126</v>
      </c>
      <c r="J5">
        <v>128</v>
      </c>
      <c r="K5">
        <v>131</v>
      </c>
      <c r="L5" s="34">
        <f t="shared" si="0"/>
        <v>3.5879629629629638E-3</v>
      </c>
    </row>
    <row r="6" spans="1:15" x14ac:dyDescent="0.25">
      <c r="A6" s="31">
        <v>3.7037037037037012E-3</v>
      </c>
      <c r="B6" s="30" t="s">
        <v>41</v>
      </c>
      <c r="C6">
        <v>115</v>
      </c>
      <c r="D6">
        <v>119</v>
      </c>
      <c r="E6">
        <v>122</v>
      </c>
      <c r="F6">
        <v>134</v>
      </c>
      <c r="G6" s="31">
        <v>3.7037037037037012E-3</v>
      </c>
      <c r="I6">
        <v>125</v>
      </c>
      <c r="J6">
        <v>127</v>
      </c>
      <c r="K6">
        <v>130</v>
      </c>
      <c r="L6" s="34">
        <f t="shared" si="0"/>
        <v>3.7037037037037047E-3</v>
      </c>
    </row>
    <row r="7" spans="1:15" x14ac:dyDescent="0.25">
      <c r="A7" s="31">
        <v>3.8194444444444422E-3</v>
      </c>
      <c r="B7" s="30" t="s">
        <v>42</v>
      </c>
      <c r="C7">
        <v>114</v>
      </c>
      <c r="D7">
        <v>118</v>
      </c>
      <c r="E7">
        <v>121</v>
      </c>
      <c r="F7">
        <v>133</v>
      </c>
      <c r="G7" s="31">
        <v>3.8194444444444422E-3</v>
      </c>
      <c r="I7">
        <v>124</v>
      </c>
      <c r="J7">
        <v>126</v>
      </c>
      <c r="K7">
        <v>129</v>
      </c>
      <c r="L7" s="34">
        <f t="shared" si="0"/>
        <v>3.8194444444444456E-3</v>
      </c>
    </row>
    <row r="8" spans="1:15" x14ac:dyDescent="0.25">
      <c r="A8" s="31">
        <v>3.9351851851851831E-3</v>
      </c>
      <c r="B8" s="30" t="s">
        <v>39</v>
      </c>
      <c r="C8">
        <v>113</v>
      </c>
      <c r="D8">
        <v>117</v>
      </c>
      <c r="E8">
        <v>120</v>
      </c>
      <c r="F8">
        <v>132</v>
      </c>
      <c r="G8" s="31">
        <v>3.9351851851851831E-3</v>
      </c>
      <c r="I8">
        <v>123</v>
      </c>
      <c r="J8">
        <v>125</v>
      </c>
      <c r="K8">
        <v>128</v>
      </c>
      <c r="L8" s="34">
        <f t="shared" si="0"/>
        <v>3.9351851851851865E-3</v>
      </c>
      <c r="O8" s="31"/>
    </row>
    <row r="9" spans="1:15" x14ac:dyDescent="0.25">
      <c r="A9" s="31">
        <v>4.050925925925924E-3</v>
      </c>
      <c r="C9">
        <v>112</v>
      </c>
      <c r="D9">
        <v>116</v>
      </c>
      <c r="E9">
        <v>119</v>
      </c>
      <c r="F9">
        <v>131</v>
      </c>
      <c r="G9" s="31">
        <v>4.050925925925924E-3</v>
      </c>
      <c r="I9">
        <v>122</v>
      </c>
      <c r="J9">
        <v>124</v>
      </c>
      <c r="K9">
        <v>127</v>
      </c>
      <c r="L9" s="34">
        <f t="shared" si="0"/>
        <v>4.0509259259259274E-3</v>
      </c>
    </row>
    <row r="10" spans="1:15" x14ac:dyDescent="0.25">
      <c r="A10" s="31">
        <v>4.1666666666666649E-3</v>
      </c>
      <c r="C10">
        <v>111</v>
      </c>
      <c r="D10">
        <v>115</v>
      </c>
      <c r="E10">
        <v>118</v>
      </c>
      <c r="F10">
        <v>130</v>
      </c>
      <c r="G10" s="31">
        <v>4.1666666666666649E-3</v>
      </c>
      <c r="I10">
        <v>121</v>
      </c>
      <c r="J10">
        <v>123</v>
      </c>
      <c r="K10">
        <v>126</v>
      </c>
      <c r="L10" s="34">
        <f t="shared" si="0"/>
        <v>4.1666666666666683E-3</v>
      </c>
      <c r="N10" s="31">
        <v>5.5787037037037038E-3</v>
      </c>
    </row>
    <row r="11" spans="1:15" x14ac:dyDescent="0.25">
      <c r="A11" s="31">
        <v>4.2824074074074058E-3</v>
      </c>
      <c r="C11">
        <v>110</v>
      </c>
      <c r="D11">
        <v>114</v>
      </c>
      <c r="E11">
        <v>117</v>
      </c>
      <c r="F11">
        <v>129</v>
      </c>
      <c r="G11" s="31">
        <v>4.2824074074074058E-3</v>
      </c>
      <c r="I11">
        <v>120</v>
      </c>
      <c r="J11">
        <v>122</v>
      </c>
      <c r="K11">
        <v>125</v>
      </c>
      <c r="L11" s="34">
        <f t="shared" si="0"/>
        <v>4.2824074074074093E-3</v>
      </c>
    </row>
    <row r="12" spans="1:15" x14ac:dyDescent="0.25">
      <c r="A12" s="31">
        <v>4.3981481481481467E-3</v>
      </c>
      <c r="C12">
        <v>109</v>
      </c>
      <c r="D12">
        <v>113</v>
      </c>
      <c r="E12">
        <v>116</v>
      </c>
      <c r="F12">
        <v>128</v>
      </c>
      <c r="G12" s="31">
        <v>4.3981481481481467E-3</v>
      </c>
      <c r="I12">
        <v>119</v>
      </c>
      <c r="J12">
        <v>121</v>
      </c>
      <c r="K12">
        <v>124</v>
      </c>
      <c r="L12" s="34">
        <f t="shared" si="0"/>
        <v>4.3981481481481502E-3</v>
      </c>
    </row>
    <row r="13" spans="1:15" x14ac:dyDescent="0.25">
      <c r="A13" s="31">
        <v>4.5138888888888876E-3</v>
      </c>
      <c r="C13">
        <v>108</v>
      </c>
      <c r="D13">
        <v>112</v>
      </c>
      <c r="E13">
        <v>115</v>
      </c>
      <c r="F13">
        <v>127</v>
      </c>
      <c r="G13" s="31">
        <v>4.5138888888888876E-3</v>
      </c>
      <c r="I13">
        <v>118</v>
      </c>
      <c r="J13">
        <v>120</v>
      </c>
      <c r="K13">
        <v>123</v>
      </c>
      <c r="L13" s="34">
        <f t="shared" si="0"/>
        <v>4.5138888888888911E-3</v>
      </c>
    </row>
    <row r="14" spans="1:15" x14ac:dyDescent="0.25">
      <c r="A14" s="31">
        <v>4.6296296296296285E-3</v>
      </c>
      <c r="C14">
        <v>107</v>
      </c>
      <c r="D14">
        <v>111</v>
      </c>
      <c r="E14">
        <v>114</v>
      </c>
      <c r="F14">
        <v>126</v>
      </c>
      <c r="G14" s="31">
        <v>4.6296296296296285E-3</v>
      </c>
      <c r="I14">
        <v>117</v>
      </c>
      <c r="J14">
        <v>119</v>
      </c>
      <c r="K14">
        <v>122</v>
      </c>
      <c r="L14" s="34">
        <f t="shared" si="0"/>
        <v>4.629629629629632E-3</v>
      </c>
    </row>
    <row r="15" spans="1:15" x14ac:dyDescent="0.25">
      <c r="A15" s="31">
        <v>4.7453703703703694E-3</v>
      </c>
      <c r="C15">
        <v>106</v>
      </c>
      <c r="D15">
        <v>110</v>
      </c>
      <c r="E15">
        <v>113</v>
      </c>
      <c r="F15">
        <v>125</v>
      </c>
      <c r="G15" s="31">
        <v>4.7453703703703694E-3</v>
      </c>
      <c r="I15">
        <v>116</v>
      </c>
      <c r="J15">
        <v>118</v>
      </c>
      <c r="K15">
        <v>121</v>
      </c>
      <c r="L15" s="34">
        <f t="shared" si="0"/>
        <v>4.7453703703703729E-3</v>
      </c>
    </row>
    <row r="16" spans="1:15" x14ac:dyDescent="0.25">
      <c r="A16" s="31">
        <v>4.8611111111111103E-3</v>
      </c>
      <c r="C16">
        <v>105</v>
      </c>
      <c r="D16">
        <v>109</v>
      </c>
      <c r="E16">
        <v>112</v>
      </c>
      <c r="F16">
        <v>124</v>
      </c>
      <c r="G16" s="31">
        <v>4.8611111111111103E-3</v>
      </c>
      <c r="I16">
        <v>115</v>
      </c>
      <c r="J16">
        <v>117</v>
      </c>
      <c r="K16">
        <v>120</v>
      </c>
      <c r="L16" s="34">
        <f t="shared" si="0"/>
        <v>4.8611111111111138E-3</v>
      </c>
    </row>
    <row r="17" spans="1:12" x14ac:dyDescent="0.25">
      <c r="A17" s="31">
        <v>4.9768518518518512E-3</v>
      </c>
      <c r="C17">
        <v>104</v>
      </c>
      <c r="D17">
        <v>108</v>
      </c>
      <c r="E17">
        <v>111</v>
      </c>
      <c r="F17">
        <v>123</v>
      </c>
      <c r="G17" s="31">
        <v>4.9768518518518512E-3</v>
      </c>
      <c r="I17">
        <v>114</v>
      </c>
      <c r="J17">
        <v>116</v>
      </c>
      <c r="K17">
        <v>119</v>
      </c>
      <c r="L17" s="34">
        <f t="shared" si="0"/>
        <v>4.9768518518518547E-3</v>
      </c>
    </row>
    <row r="18" spans="1:12" x14ac:dyDescent="0.25">
      <c r="A18" s="31">
        <v>5.0925925925925921E-3</v>
      </c>
      <c r="C18">
        <v>103</v>
      </c>
      <c r="D18">
        <v>107</v>
      </c>
      <c r="E18">
        <v>110</v>
      </c>
      <c r="F18">
        <v>122</v>
      </c>
      <c r="G18" s="31">
        <v>5.0925925925925921E-3</v>
      </c>
      <c r="I18">
        <v>113</v>
      </c>
      <c r="J18">
        <v>115</v>
      </c>
      <c r="K18">
        <v>118</v>
      </c>
      <c r="L18" s="34">
        <f t="shared" si="0"/>
        <v>5.0925925925925956E-3</v>
      </c>
    </row>
    <row r="19" spans="1:12" x14ac:dyDescent="0.25">
      <c r="A19" s="31">
        <v>5.208333333333333E-3</v>
      </c>
      <c r="C19">
        <v>102</v>
      </c>
      <c r="D19">
        <v>106</v>
      </c>
      <c r="E19">
        <v>109</v>
      </c>
      <c r="F19">
        <v>121</v>
      </c>
      <c r="G19" s="31">
        <v>5.208333333333333E-3</v>
      </c>
      <c r="I19">
        <v>112</v>
      </c>
      <c r="J19">
        <v>114</v>
      </c>
      <c r="K19">
        <v>117</v>
      </c>
      <c r="L19" s="34">
        <f t="shared" si="0"/>
        <v>5.2083333333333365E-3</v>
      </c>
    </row>
    <row r="20" spans="1:12" x14ac:dyDescent="0.25">
      <c r="A20" s="31">
        <v>5.324074074074074E-3</v>
      </c>
      <c r="C20">
        <v>101</v>
      </c>
      <c r="D20">
        <v>105</v>
      </c>
      <c r="E20">
        <v>108</v>
      </c>
      <c r="F20">
        <v>120</v>
      </c>
      <c r="G20" s="31">
        <v>5.324074074074074E-3</v>
      </c>
      <c r="I20">
        <v>111</v>
      </c>
      <c r="J20">
        <v>113</v>
      </c>
      <c r="K20">
        <v>116</v>
      </c>
      <c r="L20" s="34">
        <f t="shared" si="0"/>
        <v>5.3240740740740774E-3</v>
      </c>
    </row>
    <row r="21" spans="1:12" x14ac:dyDescent="0.25">
      <c r="A21" s="31">
        <v>5.4398148148148149E-3</v>
      </c>
      <c r="C21">
        <v>100</v>
      </c>
      <c r="D21">
        <v>104</v>
      </c>
      <c r="E21">
        <v>107</v>
      </c>
      <c r="F21">
        <v>119</v>
      </c>
      <c r="G21" s="31">
        <v>5.4398148148148149E-3</v>
      </c>
      <c r="I21">
        <v>110</v>
      </c>
      <c r="J21">
        <v>112</v>
      </c>
      <c r="K21">
        <v>115</v>
      </c>
      <c r="L21" s="34">
        <f t="shared" si="0"/>
        <v>5.4398148148148183E-3</v>
      </c>
    </row>
    <row r="22" spans="1:12" x14ac:dyDescent="0.25">
      <c r="A22" s="31">
        <v>5.5555555555555558E-3</v>
      </c>
      <c r="C22">
        <v>99</v>
      </c>
      <c r="D22">
        <v>103</v>
      </c>
      <c r="E22">
        <v>106</v>
      </c>
      <c r="F22">
        <v>118</v>
      </c>
      <c r="G22" s="31">
        <v>5.5555555555555558E-3</v>
      </c>
      <c r="I22">
        <v>109</v>
      </c>
      <c r="J22">
        <v>111</v>
      </c>
      <c r="K22">
        <v>114</v>
      </c>
      <c r="L22" s="34">
        <f t="shared" si="0"/>
        <v>5.5555555555555592E-3</v>
      </c>
    </row>
    <row r="23" spans="1:12" x14ac:dyDescent="0.25">
      <c r="A23" s="31">
        <v>5.6712962962962967E-3</v>
      </c>
      <c r="C23">
        <v>98</v>
      </c>
      <c r="D23">
        <v>102</v>
      </c>
      <c r="E23">
        <v>105</v>
      </c>
      <c r="F23">
        <v>117</v>
      </c>
      <c r="G23" s="31">
        <v>5.6712962962962967E-3</v>
      </c>
      <c r="I23">
        <v>108</v>
      </c>
      <c r="J23">
        <v>110</v>
      </c>
      <c r="K23">
        <v>113</v>
      </c>
      <c r="L23" s="34">
        <f t="shared" si="0"/>
        <v>5.6712962962963001E-3</v>
      </c>
    </row>
    <row r="24" spans="1:12" x14ac:dyDescent="0.25">
      <c r="A24" s="31">
        <v>5.7870370370370376E-3</v>
      </c>
      <c r="C24">
        <v>97</v>
      </c>
      <c r="D24">
        <v>101</v>
      </c>
      <c r="E24">
        <v>104</v>
      </c>
      <c r="F24">
        <v>116</v>
      </c>
      <c r="G24" s="31">
        <v>5.7870370370370376E-3</v>
      </c>
      <c r="I24">
        <v>107</v>
      </c>
      <c r="J24">
        <v>109</v>
      </c>
      <c r="K24">
        <v>112</v>
      </c>
      <c r="L24" s="34">
        <f t="shared" si="0"/>
        <v>5.7870370370370411E-3</v>
      </c>
    </row>
    <row r="25" spans="1:12" x14ac:dyDescent="0.25">
      <c r="A25" s="31">
        <v>5.9027777777777785E-3</v>
      </c>
      <c r="C25">
        <v>96</v>
      </c>
      <c r="D25">
        <v>100</v>
      </c>
      <c r="E25">
        <v>103</v>
      </c>
      <c r="F25">
        <v>115</v>
      </c>
      <c r="G25" s="31">
        <v>5.9027777777777785E-3</v>
      </c>
      <c r="I25">
        <v>106</v>
      </c>
      <c r="J25">
        <v>108</v>
      </c>
      <c r="K25">
        <v>111</v>
      </c>
      <c r="L25" s="34">
        <f t="shared" si="0"/>
        <v>5.902777777777782E-3</v>
      </c>
    </row>
    <row r="26" spans="1:12" x14ac:dyDescent="0.25">
      <c r="A26" s="31">
        <v>6.0185185185185194E-3</v>
      </c>
      <c r="C26">
        <v>95</v>
      </c>
      <c r="D26">
        <v>99</v>
      </c>
      <c r="E26">
        <v>102</v>
      </c>
      <c r="F26">
        <v>114</v>
      </c>
      <c r="G26" s="31">
        <v>6.0185185185185194E-3</v>
      </c>
      <c r="I26">
        <v>105</v>
      </c>
      <c r="J26">
        <v>107</v>
      </c>
      <c r="K26">
        <v>110</v>
      </c>
      <c r="L26" s="34">
        <f t="shared" si="0"/>
        <v>6.0185185185185229E-3</v>
      </c>
    </row>
    <row r="27" spans="1:12" x14ac:dyDescent="0.25">
      <c r="A27" s="31">
        <v>6.1342592592592603E-3</v>
      </c>
      <c r="C27">
        <v>94</v>
      </c>
      <c r="D27">
        <v>98</v>
      </c>
      <c r="E27">
        <v>101</v>
      </c>
      <c r="F27">
        <v>113</v>
      </c>
      <c r="G27" s="31">
        <v>6.1342592592592603E-3</v>
      </c>
      <c r="I27">
        <v>104</v>
      </c>
      <c r="J27">
        <v>106</v>
      </c>
      <c r="K27">
        <v>109</v>
      </c>
      <c r="L27" s="34">
        <f t="shared" si="0"/>
        <v>6.1342592592592638E-3</v>
      </c>
    </row>
    <row r="28" spans="1:12" x14ac:dyDescent="0.25">
      <c r="A28" s="31">
        <v>6.2500000000000012E-3</v>
      </c>
      <c r="C28">
        <v>93</v>
      </c>
      <c r="D28">
        <v>97</v>
      </c>
      <c r="E28">
        <v>100</v>
      </c>
      <c r="F28">
        <v>112</v>
      </c>
      <c r="G28" s="31">
        <v>6.2500000000000012E-3</v>
      </c>
      <c r="I28">
        <v>103</v>
      </c>
      <c r="J28">
        <v>105</v>
      </c>
      <c r="K28">
        <v>108</v>
      </c>
      <c r="L28" s="34">
        <f t="shared" si="0"/>
        <v>6.2500000000000047E-3</v>
      </c>
    </row>
    <row r="29" spans="1:12" x14ac:dyDescent="0.25">
      <c r="A29" s="31">
        <v>6.3657407407407421E-3</v>
      </c>
      <c r="C29">
        <v>92</v>
      </c>
      <c r="D29">
        <v>96</v>
      </c>
      <c r="E29">
        <v>99</v>
      </c>
      <c r="F29">
        <v>111</v>
      </c>
      <c r="G29" s="31">
        <v>6.3657407407407421E-3</v>
      </c>
      <c r="I29">
        <v>102</v>
      </c>
      <c r="J29">
        <v>104</v>
      </c>
      <c r="K29">
        <v>107</v>
      </c>
      <c r="L29" s="34">
        <f t="shared" si="0"/>
        <v>6.3657407407407456E-3</v>
      </c>
    </row>
    <row r="30" spans="1:12" x14ac:dyDescent="0.25">
      <c r="A30" s="31">
        <v>6.481481481481483E-3</v>
      </c>
      <c r="C30">
        <v>91</v>
      </c>
      <c r="D30">
        <v>95</v>
      </c>
      <c r="E30">
        <v>98</v>
      </c>
      <c r="F30">
        <v>110</v>
      </c>
      <c r="G30" s="31">
        <v>6.481481481481483E-3</v>
      </c>
      <c r="I30">
        <v>101</v>
      </c>
      <c r="J30">
        <v>103</v>
      </c>
      <c r="K30">
        <v>106</v>
      </c>
      <c r="L30" s="34">
        <f t="shared" si="0"/>
        <v>6.4814814814814865E-3</v>
      </c>
    </row>
    <row r="31" spans="1:12" x14ac:dyDescent="0.25">
      <c r="A31" s="31">
        <v>6.5972222222222239E-3</v>
      </c>
      <c r="C31">
        <v>90</v>
      </c>
      <c r="D31">
        <v>94</v>
      </c>
      <c r="E31">
        <v>97</v>
      </c>
      <c r="F31">
        <v>109</v>
      </c>
      <c r="G31" s="31">
        <v>6.5972222222222239E-3</v>
      </c>
      <c r="I31">
        <v>100</v>
      </c>
      <c r="J31">
        <v>102</v>
      </c>
      <c r="K31">
        <v>105</v>
      </c>
      <c r="L31" s="34">
        <f t="shared" si="0"/>
        <v>6.5972222222222274E-3</v>
      </c>
    </row>
    <row r="32" spans="1:12" x14ac:dyDescent="0.25">
      <c r="A32" s="31">
        <v>6.7129629629629648E-3</v>
      </c>
      <c r="C32">
        <v>89</v>
      </c>
      <c r="D32">
        <v>93</v>
      </c>
      <c r="E32">
        <v>96</v>
      </c>
      <c r="F32">
        <v>108</v>
      </c>
      <c r="G32" s="31">
        <v>6.7129629629629648E-3</v>
      </c>
      <c r="I32">
        <v>99</v>
      </c>
      <c r="J32">
        <v>101</v>
      </c>
      <c r="K32">
        <v>104</v>
      </c>
      <c r="L32" s="34">
        <f t="shared" si="0"/>
        <v>6.7129629629629683E-3</v>
      </c>
    </row>
    <row r="33" spans="1:12" x14ac:dyDescent="0.25">
      <c r="A33" s="31">
        <v>6.8287037037037058E-3</v>
      </c>
      <c r="C33">
        <v>88</v>
      </c>
      <c r="D33">
        <v>92</v>
      </c>
      <c r="E33">
        <v>95</v>
      </c>
      <c r="F33">
        <v>107</v>
      </c>
      <c r="G33" s="31">
        <v>6.8287037037037058E-3</v>
      </c>
      <c r="I33">
        <v>98</v>
      </c>
      <c r="J33">
        <v>100</v>
      </c>
      <c r="K33">
        <v>103</v>
      </c>
      <c r="L33" s="34">
        <f t="shared" si="0"/>
        <v>6.8287037037037092E-3</v>
      </c>
    </row>
    <row r="34" spans="1:12" x14ac:dyDescent="0.25">
      <c r="A34" s="31">
        <v>6.9444444444444467E-3</v>
      </c>
      <c r="C34">
        <v>87</v>
      </c>
      <c r="D34">
        <v>91</v>
      </c>
      <c r="E34">
        <v>94</v>
      </c>
      <c r="F34">
        <v>106</v>
      </c>
      <c r="G34" s="31">
        <v>6.9444444444444467E-3</v>
      </c>
      <c r="I34">
        <v>97</v>
      </c>
      <c r="J34">
        <v>99</v>
      </c>
      <c r="K34">
        <v>102</v>
      </c>
      <c r="L34" s="34">
        <f t="shared" ref="L34:L65" si="1">L33+10*1/86400</f>
        <v>6.9444444444444501E-3</v>
      </c>
    </row>
    <row r="35" spans="1:12" x14ac:dyDescent="0.25">
      <c r="A35" s="31">
        <v>7.0601851851851876E-3</v>
      </c>
      <c r="C35">
        <v>86</v>
      </c>
      <c r="D35">
        <v>90</v>
      </c>
      <c r="E35">
        <v>93</v>
      </c>
      <c r="F35">
        <v>105</v>
      </c>
      <c r="G35" s="31">
        <v>7.0601851851851876E-3</v>
      </c>
      <c r="I35">
        <v>96</v>
      </c>
      <c r="J35">
        <v>98</v>
      </c>
      <c r="K35">
        <v>101</v>
      </c>
      <c r="L35" s="34">
        <f t="shared" si="1"/>
        <v>7.060185185185191E-3</v>
      </c>
    </row>
    <row r="36" spans="1:12" x14ac:dyDescent="0.25">
      <c r="A36" s="31">
        <v>7.1759259259259285E-3</v>
      </c>
      <c r="C36">
        <v>85</v>
      </c>
      <c r="D36">
        <v>89</v>
      </c>
      <c r="E36">
        <v>92</v>
      </c>
      <c r="F36">
        <v>104</v>
      </c>
      <c r="G36" s="31">
        <v>7.1759259259259285E-3</v>
      </c>
      <c r="I36">
        <v>95</v>
      </c>
      <c r="J36">
        <v>97</v>
      </c>
      <c r="K36">
        <v>100</v>
      </c>
      <c r="L36" s="34">
        <f t="shared" si="1"/>
        <v>7.1759259259259319E-3</v>
      </c>
    </row>
    <row r="37" spans="1:12" x14ac:dyDescent="0.25">
      <c r="A37" s="31">
        <v>7.2916666666666694E-3</v>
      </c>
      <c r="C37">
        <v>84</v>
      </c>
      <c r="D37">
        <v>88</v>
      </c>
      <c r="E37">
        <v>91</v>
      </c>
      <c r="F37">
        <v>103</v>
      </c>
      <c r="G37" s="31">
        <v>7.2916666666666694E-3</v>
      </c>
      <c r="I37">
        <v>94</v>
      </c>
      <c r="J37">
        <v>96</v>
      </c>
      <c r="K37">
        <v>99</v>
      </c>
      <c r="L37" s="34">
        <f t="shared" si="1"/>
        <v>7.2916666666666729E-3</v>
      </c>
    </row>
    <row r="38" spans="1:12" x14ac:dyDescent="0.25">
      <c r="A38" s="31">
        <v>7.4074074074074103E-3</v>
      </c>
      <c r="C38">
        <v>83</v>
      </c>
      <c r="D38">
        <v>87</v>
      </c>
      <c r="E38">
        <v>90</v>
      </c>
      <c r="F38">
        <v>102</v>
      </c>
      <c r="G38" s="31">
        <v>7.4074074074074103E-3</v>
      </c>
      <c r="I38">
        <v>93</v>
      </c>
      <c r="J38">
        <v>95</v>
      </c>
      <c r="K38">
        <v>98</v>
      </c>
      <c r="L38" s="34">
        <f t="shared" si="1"/>
        <v>7.4074074074074138E-3</v>
      </c>
    </row>
    <row r="39" spans="1:12" x14ac:dyDescent="0.25">
      <c r="A39" s="31">
        <v>7.5231481481481512E-3</v>
      </c>
      <c r="C39">
        <v>82</v>
      </c>
      <c r="D39">
        <v>86</v>
      </c>
      <c r="E39">
        <v>89</v>
      </c>
      <c r="F39">
        <v>101</v>
      </c>
      <c r="G39" s="31">
        <v>7.5231481481481512E-3</v>
      </c>
      <c r="I39">
        <v>92</v>
      </c>
      <c r="J39">
        <v>94</v>
      </c>
      <c r="K39">
        <v>97</v>
      </c>
      <c r="L39" s="34">
        <f t="shared" si="1"/>
        <v>7.5231481481481547E-3</v>
      </c>
    </row>
    <row r="40" spans="1:12" x14ac:dyDescent="0.25">
      <c r="A40" s="31">
        <v>7.6388888888888921E-3</v>
      </c>
      <c r="C40">
        <v>81</v>
      </c>
      <c r="D40">
        <v>85</v>
      </c>
      <c r="E40">
        <v>88</v>
      </c>
      <c r="F40">
        <v>100</v>
      </c>
      <c r="G40" s="31">
        <v>7.6388888888888921E-3</v>
      </c>
      <c r="I40">
        <v>91</v>
      </c>
      <c r="J40">
        <v>93</v>
      </c>
      <c r="K40">
        <v>96</v>
      </c>
      <c r="L40" s="34">
        <f t="shared" si="1"/>
        <v>7.6388888888888956E-3</v>
      </c>
    </row>
    <row r="41" spans="1:12" x14ac:dyDescent="0.25">
      <c r="A41" s="31">
        <v>7.754629629629633E-3</v>
      </c>
      <c r="C41">
        <v>80</v>
      </c>
      <c r="D41">
        <v>84</v>
      </c>
      <c r="E41">
        <v>87</v>
      </c>
      <c r="F41">
        <v>99</v>
      </c>
      <c r="G41" s="31">
        <v>7.754629629629633E-3</v>
      </c>
      <c r="I41">
        <v>90</v>
      </c>
      <c r="J41">
        <v>92</v>
      </c>
      <c r="K41">
        <v>95</v>
      </c>
      <c r="L41" s="34">
        <f t="shared" si="1"/>
        <v>7.7546296296296365E-3</v>
      </c>
    </row>
    <row r="42" spans="1:12" x14ac:dyDescent="0.25">
      <c r="A42" s="31">
        <v>7.8703703703703748E-3</v>
      </c>
      <c r="C42">
        <v>79</v>
      </c>
      <c r="D42">
        <v>83</v>
      </c>
      <c r="E42">
        <v>86</v>
      </c>
      <c r="F42">
        <v>98</v>
      </c>
      <c r="G42" s="31">
        <v>7.8703703703703748E-3</v>
      </c>
      <c r="I42">
        <v>89</v>
      </c>
      <c r="J42">
        <v>91</v>
      </c>
      <c r="K42">
        <v>94</v>
      </c>
      <c r="L42" s="34">
        <f t="shared" si="1"/>
        <v>7.8703703703703765E-3</v>
      </c>
    </row>
    <row r="43" spans="1:12" x14ac:dyDescent="0.25">
      <c r="A43" s="31">
        <v>7.986111111111114E-3</v>
      </c>
      <c r="C43">
        <v>78</v>
      </c>
      <c r="D43">
        <v>82</v>
      </c>
      <c r="E43">
        <v>85</v>
      </c>
      <c r="F43">
        <v>97</v>
      </c>
      <c r="G43" s="31">
        <v>7.986111111111114E-3</v>
      </c>
      <c r="I43">
        <v>88</v>
      </c>
      <c r="J43">
        <v>90</v>
      </c>
      <c r="K43">
        <v>93</v>
      </c>
      <c r="L43" s="34">
        <f t="shared" si="1"/>
        <v>7.9861111111111174E-3</v>
      </c>
    </row>
    <row r="44" spans="1:12" x14ac:dyDescent="0.25">
      <c r="A44" s="31">
        <v>8.1018518518518566E-3</v>
      </c>
      <c r="C44">
        <v>77</v>
      </c>
      <c r="D44">
        <v>81</v>
      </c>
      <c r="E44">
        <v>84</v>
      </c>
      <c r="F44">
        <v>96</v>
      </c>
      <c r="G44" s="31">
        <v>8.1018518518518566E-3</v>
      </c>
      <c r="I44">
        <v>87</v>
      </c>
      <c r="J44">
        <v>89</v>
      </c>
      <c r="K44">
        <v>92</v>
      </c>
      <c r="L44" s="34">
        <f t="shared" si="1"/>
        <v>8.1018518518518583E-3</v>
      </c>
    </row>
    <row r="45" spans="1:12" x14ac:dyDescent="0.25">
      <c r="A45" s="31">
        <v>8.2175925925925958E-3</v>
      </c>
      <c r="C45">
        <v>76</v>
      </c>
      <c r="D45">
        <v>80</v>
      </c>
      <c r="E45">
        <v>83</v>
      </c>
      <c r="F45">
        <v>95</v>
      </c>
      <c r="G45" s="31">
        <v>8.2175925925925958E-3</v>
      </c>
      <c r="I45">
        <v>86</v>
      </c>
      <c r="J45">
        <v>88</v>
      </c>
      <c r="K45">
        <v>91</v>
      </c>
      <c r="L45" s="34">
        <f t="shared" si="1"/>
        <v>8.2175925925925992E-3</v>
      </c>
    </row>
    <row r="46" spans="1:12" x14ac:dyDescent="0.25">
      <c r="A46" s="31">
        <v>8.3333333333333384E-3</v>
      </c>
      <c r="C46">
        <v>75</v>
      </c>
      <c r="D46">
        <v>79</v>
      </c>
      <c r="E46">
        <v>82</v>
      </c>
      <c r="F46">
        <v>94</v>
      </c>
      <c r="G46" s="31">
        <v>8.3333333333333384E-3</v>
      </c>
      <c r="I46">
        <v>85</v>
      </c>
      <c r="J46">
        <v>87</v>
      </c>
      <c r="K46">
        <v>90</v>
      </c>
      <c r="L46" s="34">
        <f t="shared" si="1"/>
        <v>8.3333333333333402E-3</v>
      </c>
    </row>
    <row r="47" spans="1:12" x14ac:dyDescent="0.25">
      <c r="A47" s="31">
        <v>8.4490740740740776E-3</v>
      </c>
      <c r="C47">
        <v>74</v>
      </c>
      <c r="D47">
        <v>78</v>
      </c>
      <c r="E47">
        <v>81</v>
      </c>
      <c r="F47">
        <v>93</v>
      </c>
      <c r="G47" s="31">
        <v>8.4490740740740776E-3</v>
      </c>
      <c r="I47">
        <v>84</v>
      </c>
      <c r="J47">
        <v>86</v>
      </c>
      <c r="K47">
        <v>89</v>
      </c>
      <c r="L47" s="34">
        <f t="shared" si="1"/>
        <v>8.4490740740740811E-3</v>
      </c>
    </row>
    <row r="48" spans="1:12" x14ac:dyDescent="0.25">
      <c r="A48" s="31">
        <v>8.5648148148148202E-3</v>
      </c>
      <c r="C48">
        <v>73</v>
      </c>
      <c r="D48">
        <v>77</v>
      </c>
      <c r="E48">
        <v>80</v>
      </c>
      <c r="F48">
        <v>92</v>
      </c>
      <c r="G48" s="31">
        <v>8.5648148148148202E-3</v>
      </c>
      <c r="I48">
        <v>83</v>
      </c>
      <c r="J48">
        <v>85</v>
      </c>
      <c r="K48">
        <v>88</v>
      </c>
      <c r="L48" s="34">
        <f t="shared" si="1"/>
        <v>8.564814814814822E-3</v>
      </c>
    </row>
    <row r="49" spans="1:12" x14ac:dyDescent="0.25">
      <c r="A49" s="31">
        <v>8.6805555555555594E-3</v>
      </c>
      <c r="C49">
        <v>72</v>
      </c>
      <c r="D49">
        <v>76</v>
      </c>
      <c r="E49">
        <v>79</v>
      </c>
      <c r="F49">
        <v>91</v>
      </c>
      <c r="G49" s="31">
        <v>8.6805555555555594E-3</v>
      </c>
      <c r="I49">
        <v>82</v>
      </c>
      <c r="J49">
        <v>84</v>
      </c>
      <c r="K49">
        <v>87</v>
      </c>
      <c r="L49" s="34">
        <f t="shared" si="1"/>
        <v>8.6805555555555629E-3</v>
      </c>
    </row>
    <row r="50" spans="1:12" x14ac:dyDescent="0.25">
      <c r="A50" s="31">
        <v>8.7962962962963021E-3</v>
      </c>
      <c r="C50">
        <v>71</v>
      </c>
      <c r="D50">
        <v>75</v>
      </c>
      <c r="E50">
        <v>78</v>
      </c>
      <c r="F50">
        <v>90</v>
      </c>
      <c r="G50" s="31">
        <v>8.7962962962963021E-3</v>
      </c>
      <c r="I50">
        <v>81</v>
      </c>
      <c r="J50">
        <v>83</v>
      </c>
      <c r="K50">
        <v>86</v>
      </c>
      <c r="L50" s="34">
        <f t="shared" si="1"/>
        <v>8.7962962962963038E-3</v>
      </c>
    </row>
    <row r="51" spans="1:12" x14ac:dyDescent="0.25">
      <c r="A51" s="31">
        <v>8.9120370370370412E-3</v>
      </c>
      <c r="C51">
        <v>70</v>
      </c>
      <c r="D51">
        <v>74</v>
      </c>
      <c r="E51">
        <v>77</v>
      </c>
      <c r="F51">
        <v>89</v>
      </c>
      <c r="G51" s="31">
        <v>8.9120370370370412E-3</v>
      </c>
      <c r="I51">
        <v>80</v>
      </c>
      <c r="J51">
        <v>82</v>
      </c>
      <c r="K51">
        <v>85</v>
      </c>
      <c r="L51" s="34">
        <f t="shared" si="1"/>
        <v>8.9120370370370447E-3</v>
      </c>
    </row>
    <row r="52" spans="1:12" x14ac:dyDescent="0.25">
      <c r="A52" s="31">
        <v>9.0277777777777839E-3</v>
      </c>
      <c r="C52">
        <v>69</v>
      </c>
      <c r="D52">
        <v>73</v>
      </c>
      <c r="E52">
        <v>76</v>
      </c>
      <c r="F52">
        <v>88</v>
      </c>
      <c r="G52" s="31">
        <v>9.0277777777777839E-3</v>
      </c>
      <c r="I52">
        <v>79</v>
      </c>
      <c r="J52">
        <v>81</v>
      </c>
      <c r="K52">
        <v>84</v>
      </c>
      <c r="L52" s="34">
        <f t="shared" si="1"/>
        <v>9.0277777777777856E-3</v>
      </c>
    </row>
    <row r="53" spans="1:12" x14ac:dyDescent="0.25">
      <c r="A53" s="31">
        <v>9.143518518518523E-3</v>
      </c>
      <c r="C53">
        <v>68</v>
      </c>
      <c r="D53">
        <v>72</v>
      </c>
      <c r="E53">
        <v>75</v>
      </c>
      <c r="F53">
        <v>87</v>
      </c>
      <c r="G53" s="31">
        <v>9.143518518518523E-3</v>
      </c>
      <c r="I53">
        <v>78</v>
      </c>
      <c r="J53">
        <v>80</v>
      </c>
      <c r="K53">
        <v>83</v>
      </c>
      <c r="L53" s="34">
        <f t="shared" si="1"/>
        <v>9.1435185185185265E-3</v>
      </c>
    </row>
    <row r="54" spans="1:12" x14ac:dyDescent="0.25">
      <c r="A54" s="31">
        <v>9.2592592592592657E-3</v>
      </c>
      <c r="C54">
        <v>67</v>
      </c>
      <c r="D54">
        <v>71</v>
      </c>
      <c r="E54">
        <v>74</v>
      </c>
      <c r="F54">
        <v>86</v>
      </c>
      <c r="G54" s="31">
        <v>9.2592592592592657E-3</v>
      </c>
      <c r="I54">
        <v>77</v>
      </c>
      <c r="J54">
        <v>79</v>
      </c>
      <c r="K54">
        <v>82</v>
      </c>
      <c r="L54" s="34">
        <f t="shared" si="1"/>
        <v>9.2592592592592674E-3</v>
      </c>
    </row>
    <row r="55" spans="1:12" x14ac:dyDescent="0.25">
      <c r="A55" s="31">
        <v>9.3750000000000049E-3</v>
      </c>
      <c r="C55">
        <v>66</v>
      </c>
      <c r="D55">
        <v>70</v>
      </c>
      <c r="E55">
        <v>73</v>
      </c>
      <c r="F55">
        <v>85</v>
      </c>
      <c r="G55" s="31">
        <v>9.3750000000000049E-3</v>
      </c>
      <c r="I55">
        <v>76</v>
      </c>
      <c r="J55">
        <v>78</v>
      </c>
      <c r="K55">
        <v>81</v>
      </c>
      <c r="L55" s="34">
        <f t="shared" si="1"/>
        <v>9.3750000000000083E-3</v>
      </c>
    </row>
    <row r="56" spans="1:12" x14ac:dyDescent="0.25">
      <c r="A56" s="31">
        <v>9.4907407407407475E-3</v>
      </c>
      <c r="C56">
        <v>65</v>
      </c>
      <c r="D56">
        <v>69</v>
      </c>
      <c r="E56">
        <v>72</v>
      </c>
      <c r="F56">
        <v>84</v>
      </c>
      <c r="G56" s="31">
        <v>9.4907407407407475E-3</v>
      </c>
      <c r="I56">
        <v>75</v>
      </c>
      <c r="J56">
        <v>77</v>
      </c>
      <c r="K56">
        <v>80</v>
      </c>
      <c r="L56" s="34">
        <f t="shared" si="1"/>
        <v>9.4907407407407492E-3</v>
      </c>
    </row>
    <row r="57" spans="1:12" x14ac:dyDescent="0.25">
      <c r="A57" s="31">
        <v>9.6064814814814867E-3</v>
      </c>
      <c r="C57">
        <v>64</v>
      </c>
      <c r="D57">
        <v>68</v>
      </c>
      <c r="E57">
        <v>71</v>
      </c>
      <c r="F57">
        <v>83</v>
      </c>
      <c r="G57" s="31">
        <v>9.6064814814814867E-3</v>
      </c>
      <c r="I57">
        <v>74</v>
      </c>
      <c r="J57">
        <v>76</v>
      </c>
      <c r="K57">
        <v>79</v>
      </c>
      <c r="L57" s="34">
        <f t="shared" si="1"/>
        <v>9.6064814814814901E-3</v>
      </c>
    </row>
    <row r="58" spans="1:12" x14ac:dyDescent="0.25">
      <c r="A58" s="31">
        <v>9.7222222222222293E-3</v>
      </c>
      <c r="C58">
        <v>63</v>
      </c>
      <c r="D58">
        <v>67</v>
      </c>
      <c r="E58">
        <v>70</v>
      </c>
      <c r="F58">
        <v>82</v>
      </c>
      <c r="G58" s="31">
        <v>9.7222222222222293E-3</v>
      </c>
      <c r="I58">
        <v>73</v>
      </c>
      <c r="J58">
        <v>75</v>
      </c>
      <c r="K58">
        <v>78</v>
      </c>
      <c r="L58" s="34">
        <f t="shared" si="1"/>
        <v>9.7222222222222311E-3</v>
      </c>
    </row>
    <row r="59" spans="1:12" x14ac:dyDescent="0.25">
      <c r="A59" s="31">
        <v>9.8379629629629685E-3</v>
      </c>
      <c r="C59">
        <v>62</v>
      </c>
      <c r="D59">
        <v>66</v>
      </c>
      <c r="E59">
        <v>69</v>
      </c>
      <c r="F59">
        <v>81</v>
      </c>
      <c r="G59" s="31">
        <v>9.8379629629629685E-3</v>
      </c>
      <c r="I59">
        <v>72</v>
      </c>
      <c r="J59">
        <v>74</v>
      </c>
      <c r="K59">
        <v>77</v>
      </c>
      <c r="L59" s="34">
        <f t="shared" si="1"/>
        <v>9.837962962962972E-3</v>
      </c>
    </row>
    <row r="60" spans="1:12" x14ac:dyDescent="0.25">
      <c r="A60" s="31">
        <v>9.9537037037037111E-3</v>
      </c>
      <c r="C60">
        <v>61</v>
      </c>
      <c r="D60">
        <v>65</v>
      </c>
      <c r="E60">
        <v>68</v>
      </c>
      <c r="F60">
        <v>80</v>
      </c>
      <c r="G60" s="31">
        <v>9.9537037037037111E-3</v>
      </c>
      <c r="I60">
        <v>71</v>
      </c>
      <c r="J60">
        <v>73</v>
      </c>
      <c r="K60">
        <v>76</v>
      </c>
      <c r="L60" s="34">
        <f t="shared" si="1"/>
        <v>9.9537037037037129E-3</v>
      </c>
    </row>
    <row r="61" spans="1:12" x14ac:dyDescent="0.25">
      <c r="A61" s="31">
        <v>1.006944444444445E-2</v>
      </c>
      <c r="C61">
        <v>60</v>
      </c>
      <c r="D61">
        <v>64</v>
      </c>
      <c r="E61">
        <v>67</v>
      </c>
      <c r="F61">
        <v>79</v>
      </c>
      <c r="G61" s="31">
        <v>1.006944444444445E-2</v>
      </c>
      <c r="I61">
        <v>70</v>
      </c>
      <c r="J61">
        <v>72</v>
      </c>
      <c r="K61">
        <v>75</v>
      </c>
      <c r="L61" s="34">
        <f t="shared" si="1"/>
        <v>1.0069444444444454E-2</v>
      </c>
    </row>
    <row r="62" spans="1:12" x14ac:dyDescent="0.25">
      <c r="A62" s="31">
        <v>1.0185185185185193E-2</v>
      </c>
      <c r="C62">
        <v>59</v>
      </c>
      <c r="D62">
        <v>63</v>
      </c>
      <c r="E62">
        <v>66</v>
      </c>
      <c r="F62">
        <v>78</v>
      </c>
      <c r="G62" s="31">
        <v>1.0185185185185193E-2</v>
      </c>
      <c r="I62">
        <v>69</v>
      </c>
      <c r="J62">
        <v>71</v>
      </c>
      <c r="K62">
        <v>74</v>
      </c>
      <c r="L62" s="34">
        <f t="shared" si="1"/>
        <v>1.0185185185185195E-2</v>
      </c>
    </row>
    <row r="63" spans="1:12" x14ac:dyDescent="0.25">
      <c r="A63" s="31">
        <v>1.0300925925925932E-2</v>
      </c>
      <c r="C63">
        <v>58</v>
      </c>
      <c r="D63">
        <v>62</v>
      </c>
      <c r="E63">
        <v>65</v>
      </c>
      <c r="F63">
        <v>77</v>
      </c>
      <c r="G63" s="31">
        <v>1.0300925925925932E-2</v>
      </c>
      <c r="I63">
        <v>68</v>
      </c>
      <c r="J63">
        <v>70</v>
      </c>
      <c r="K63">
        <v>73</v>
      </c>
      <c r="L63" s="34">
        <f t="shared" si="1"/>
        <v>1.0300925925925936E-2</v>
      </c>
    </row>
    <row r="64" spans="1:12" x14ac:dyDescent="0.25">
      <c r="A64" s="31">
        <v>1.0416666666666675E-2</v>
      </c>
      <c r="C64">
        <v>57</v>
      </c>
      <c r="D64">
        <v>61</v>
      </c>
      <c r="E64">
        <v>64</v>
      </c>
      <c r="F64">
        <v>76</v>
      </c>
      <c r="G64" s="31">
        <v>1.0416666666666675E-2</v>
      </c>
      <c r="I64">
        <v>67</v>
      </c>
      <c r="J64">
        <v>69</v>
      </c>
      <c r="K64">
        <v>72</v>
      </c>
      <c r="L64" s="34">
        <f t="shared" si="1"/>
        <v>1.0416666666666676E-2</v>
      </c>
    </row>
    <row r="65" spans="1:12" x14ac:dyDescent="0.25">
      <c r="A65" s="31">
        <v>1.0532407407407414E-2</v>
      </c>
      <c r="C65">
        <v>56</v>
      </c>
      <c r="D65">
        <v>60</v>
      </c>
      <c r="E65">
        <v>63</v>
      </c>
      <c r="F65">
        <v>75</v>
      </c>
      <c r="G65" s="31">
        <v>1.0532407407407414E-2</v>
      </c>
      <c r="I65">
        <v>66</v>
      </c>
      <c r="J65">
        <v>68</v>
      </c>
      <c r="K65">
        <v>71</v>
      </c>
      <c r="L65" s="34">
        <f t="shared" si="1"/>
        <v>1.0532407407407417E-2</v>
      </c>
    </row>
    <row r="66" spans="1:12" x14ac:dyDescent="0.25">
      <c r="A66" s="31">
        <v>1.0648148148148157E-2</v>
      </c>
      <c r="C66">
        <v>55</v>
      </c>
      <c r="D66">
        <v>59</v>
      </c>
      <c r="E66">
        <v>62</v>
      </c>
      <c r="F66">
        <v>74</v>
      </c>
      <c r="G66" s="31">
        <v>1.0648148148148157E-2</v>
      </c>
      <c r="I66">
        <v>65</v>
      </c>
      <c r="J66">
        <v>67</v>
      </c>
      <c r="K66">
        <v>70</v>
      </c>
      <c r="L66" s="34">
        <f t="shared" ref="L66:L97" si="2">L65+10*1/86400</f>
        <v>1.0648148148148158E-2</v>
      </c>
    </row>
    <row r="67" spans="1:12" x14ac:dyDescent="0.25">
      <c r="A67" s="31">
        <v>1.0763888888888896E-2</v>
      </c>
      <c r="C67">
        <v>54</v>
      </c>
      <c r="D67">
        <v>58</v>
      </c>
      <c r="E67">
        <v>61</v>
      </c>
      <c r="F67">
        <v>73</v>
      </c>
      <c r="G67" s="31">
        <v>1.0763888888888896E-2</v>
      </c>
      <c r="I67">
        <v>64</v>
      </c>
      <c r="J67">
        <v>66</v>
      </c>
      <c r="K67">
        <v>69</v>
      </c>
      <c r="L67" s="34">
        <f t="shared" si="2"/>
        <v>1.0763888888888899E-2</v>
      </c>
    </row>
    <row r="68" spans="1:12" x14ac:dyDescent="0.25">
      <c r="A68" s="31">
        <v>1.0879629629629638E-2</v>
      </c>
      <c r="C68">
        <v>53</v>
      </c>
      <c r="D68">
        <v>57</v>
      </c>
      <c r="E68">
        <v>60</v>
      </c>
      <c r="F68">
        <v>72</v>
      </c>
      <c r="G68" s="31">
        <v>1.0879629629629638E-2</v>
      </c>
      <c r="I68">
        <v>63</v>
      </c>
      <c r="J68">
        <v>65</v>
      </c>
      <c r="K68">
        <v>68</v>
      </c>
      <c r="L68" s="34">
        <f t="shared" si="2"/>
        <v>1.087962962962964E-2</v>
      </c>
    </row>
    <row r="69" spans="1:12" x14ac:dyDescent="0.25">
      <c r="A69" s="31">
        <v>1.0995370370370378E-2</v>
      </c>
      <c r="C69">
        <v>52</v>
      </c>
      <c r="D69">
        <v>56</v>
      </c>
      <c r="E69">
        <v>59</v>
      </c>
      <c r="F69">
        <v>71</v>
      </c>
      <c r="G69" s="31">
        <v>1.0995370370370378E-2</v>
      </c>
      <c r="I69">
        <v>62</v>
      </c>
      <c r="J69">
        <v>64</v>
      </c>
      <c r="K69">
        <v>67</v>
      </c>
      <c r="L69" s="34">
        <f t="shared" si="2"/>
        <v>1.0995370370370381E-2</v>
      </c>
    </row>
    <row r="70" spans="1:12" x14ac:dyDescent="0.25">
      <c r="A70" s="31">
        <v>1.111111111111112E-2</v>
      </c>
      <c r="C70">
        <v>51</v>
      </c>
      <c r="D70">
        <v>55</v>
      </c>
      <c r="E70">
        <v>58</v>
      </c>
      <c r="F70">
        <v>70</v>
      </c>
      <c r="G70" s="31">
        <v>1.111111111111112E-2</v>
      </c>
      <c r="I70">
        <v>61</v>
      </c>
      <c r="J70">
        <v>63</v>
      </c>
      <c r="K70">
        <v>66</v>
      </c>
      <c r="L70" s="34">
        <f t="shared" si="2"/>
        <v>1.1111111111111122E-2</v>
      </c>
    </row>
    <row r="71" spans="1:12" x14ac:dyDescent="0.25">
      <c r="A71" s="31">
        <v>1.1226851851851859E-2</v>
      </c>
      <c r="C71">
        <v>50</v>
      </c>
      <c r="D71">
        <v>54</v>
      </c>
      <c r="E71">
        <v>57</v>
      </c>
      <c r="F71">
        <v>69</v>
      </c>
      <c r="G71" s="31">
        <v>1.1226851851851859E-2</v>
      </c>
      <c r="I71">
        <v>60</v>
      </c>
      <c r="J71">
        <v>62</v>
      </c>
      <c r="K71">
        <v>65</v>
      </c>
      <c r="L71" s="34">
        <f t="shared" si="2"/>
        <v>1.1226851851851863E-2</v>
      </c>
    </row>
    <row r="72" spans="1:12" x14ac:dyDescent="0.25">
      <c r="A72" s="31">
        <v>1.1342592592592602E-2</v>
      </c>
      <c r="C72">
        <v>49</v>
      </c>
      <c r="D72">
        <v>53</v>
      </c>
      <c r="E72">
        <v>56</v>
      </c>
      <c r="F72">
        <v>68</v>
      </c>
      <c r="G72" s="31">
        <v>1.1342592592592602E-2</v>
      </c>
      <c r="I72">
        <v>59</v>
      </c>
      <c r="J72">
        <v>61</v>
      </c>
      <c r="K72">
        <v>64</v>
      </c>
      <c r="L72" s="34">
        <f t="shared" si="2"/>
        <v>1.1342592592592604E-2</v>
      </c>
    </row>
    <row r="73" spans="1:12" x14ac:dyDescent="0.25">
      <c r="A73" s="31">
        <v>1.1458333333333341E-2</v>
      </c>
      <c r="C73">
        <v>48</v>
      </c>
      <c r="D73">
        <v>52</v>
      </c>
      <c r="E73">
        <v>55</v>
      </c>
      <c r="F73">
        <v>67</v>
      </c>
      <c r="G73" s="31">
        <v>1.1458333333333341E-2</v>
      </c>
      <c r="I73">
        <v>58</v>
      </c>
      <c r="J73">
        <v>60</v>
      </c>
      <c r="K73">
        <v>63</v>
      </c>
      <c r="L73" s="34">
        <f t="shared" si="2"/>
        <v>1.1458333333333345E-2</v>
      </c>
    </row>
    <row r="74" spans="1:12" x14ac:dyDescent="0.25">
      <c r="A74" s="31">
        <v>1.1574074074074084E-2</v>
      </c>
      <c r="C74">
        <v>47</v>
      </c>
      <c r="D74">
        <v>51</v>
      </c>
      <c r="E74">
        <v>54</v>
      </c>
      <c r="F74">
        <v>66</v>
      </c>
      <c r="G74" s="31">
        <v>1.1574074074074084E-2</v>
      </c>
      <c r="I74">
        <v>57</v>
      </c>
      <c r="J74">
        <v>59</v>
      </c>
      <c r="K74">
        <v>62</v>
      </c>
      <c r="L74" s="34">
        <f t="shared" si="2"/>
        <v>1.1574074074074086E-2</v>
      </c>
    </row>
    <row r="75" spans="1:12" x14ac:dyDescent="0.25">
      <c r="A75" s="31">
        <v>1.1689814814814823E-2</v>
      </c>
      <c r="C75">
        <v>46</v>
      </c>
      <c r="D75">
        <v>50</v>
      </c>
      <c r="E75">
        <v>53</v>
      </c>
      <c r="F75">
        <v>65</v>
      </c>
      <c r="G75" s="31">
        <v>1.1689814814814823E-2</v>
      </c>
      <c r="I75">
        <v>56</v>
      </c>
      <c r="J75">
        <v>58</v>
      </c>
      <c r="K75">
        <v>61</v>
      </c>
      <c r="L75" s="34">
        <f t="shared" si="2"/>
        <v>1.1689814814814826E-2</v>
      </c>
    </row>
    <row r="76" spans="1:12" x14ac:dyDescent="0.25">
      <c r="A76" s="31">
        <v>1.1805555555555566E-2</v>
      </c>
      <c r="C76">
        <v>45</v>
      </c>
      <c r="D76">
        <v>49</v>
      </c>
      <c r="E76">
        <v>52</v>
      </c>
      <c r="F76">
        <v>64</v>
      </c>
      <c r="G76" s="31">
        <v>1.1805555555555566E-2</v>
      </c>
      <c r="I76">
        <v>55</v>
      </c>
      <c r="J76">
        <v>57</v>
      </c>
      <c r="K76">
        <v>60</v>
      </c>
      <c r="L76" s="34">
        <f t="shared" si="2"/>
        <v>1.1805555555555567E-2</v>
      </c>
    </row>
    <row r="77" spans="1:12" x14ac:dyDescent="0.25">
      <c r="A77" s="31">
        <v>1.1921296296296305E-2</v>
      </c>
      <c r="C77">
        <v>44</v>
      </c>
      <c r="D77">
        <v>48</v>
      </c>
      <c r="E77">
        <v>51</v>
      </c>
      <c r="F77">
        <v>63</v>
      </c>
      <c r="G77" s="31">
        <v>1.1921296296296305E-2</v>
      </c>
      <c r="I77">
        <v>54</v>
      </c>
      <c r="J77">
        <v>56</v>
      </c>
      <c r="K77">
        <v>59</v>
      </c>
      <c r="L77" s="34">
        <f t="shared" si="2"/>
        <v>1.1921296296296308E-2</v>
      </c>
    </row>
    <row r="78" spans="1:12" x14ac:dyDescent="0.25">
      <c r="A78" s="31">
        <v>1.2037037037037047E-2</v>
      </c>
      <c r="C78">
        <v>43</v>
      </c>
      <c r="D78">
        <v>47</v>
      </c>
      <c r="E78">
        <v>50</v>
      </c>
      <c r="F78">
        <v>62</v>
      </c>
      <c r="G78" s="31">
        <v>1.2037037037037047E-2</v>
      </c>
      <c r="I78">
        <v>53</v>
      </c>
      <c r="J78">
        <v>55</v>
      </c>
      <c r="K78">
        <v>58</v>
      </c>
      <c r="L78" s="34">
        <f t="shared" si="2"/>
        <v>1.2037037037037049E-2</v>
      </c>
    </row>
    <row r="79" spans="1:12" x14ac:dyDescent="0.25">
      <c r="A79" s="31">
        <v>1.2152777777777787E-2</v>
      </c>
      <c r="C79">
        <v>42</v>
      </c>
      <c r="D79">
        <v>46</v>
      </c>
      <c r="E79">
        <v>49</v>
      </c>
      <c r="F79">
        <v>61</v>
      </c>
      <c r="G79" s="31">
        <v>1.2152777777777787E-2</v>
      </c>
      <c r="I79">
        <v>52</v>
      </c>
      <c r="J79">
        <v>54</v>
      </c>
      <c r="K79">
        <v>57</v>
      </c>
      <c r="L79" s="34">
        <f t="shared" si="2"/>
        <v>1.215277777777779E-2</v>
      </c>
    </row>
    <row r="80" spans="1:12" x14ac:dyDescent="0.25">
      <c r="A80" s="31">
        <v>1.2268518518518529E-2</v>
      </c>
      <c r="C80">
        <v>41</v>
      </c>
      <c r="D80">
        <v>45</v>
      </c>
      <c r="E80">
        <v>48</v>
      </c>
      <c r="F80">
        <v>60</v>
      </c>
      <c r="G80" s="31">
        <v>1.2268518518518529E-2</v>
      </c>
      <c r="I80">
        <v>51</v>
      </c>
      <c r="J80">
        <v>53</v>
      </c>
      <c r="K80">
        <v>56</v>
      </c>
      <c r="L80" s="34">
        <f t="shared" si="2"/>
        <v>1.2268518518518531E-2</v>
      </c>
    </row>
    <row r="81" spans="1:12" x14ac:dyDescent="0.25">
      <c r="A81" s="31">
        <v>1.2384259259259268E-2</v>
      </c>
      <c r="C81">
        <v>40</v>
      </c>
      <c r="D81">
        <v>44</v>
      </c>
      <c r="E81">
        <v>47</v>
      </c>
      <c r="F81">
        <v>59</v>
      </c>
      <c r="G81" s="31">
        <v>1.2384259259259268E-2</v>
      </c>
      <c r="I81">
        <v>50</v>
      </c>
      <c r="J81">
        <v>52</v>
      </c>
      <c r="K81">
        <v>55</v>
      </c>
      <c r="L81" s="34">
        <f t="shared" si="2"/>
        <v>1.2384259259259272E-2</v>
      </c>
    </row>
    <row r="82" spans="1:12" x14ac:dyDescent="0.25">
      <c r="A82" s="31">
        <v>1.2500000000000011E-2</v>
      </c>
      <c r="C82">
        <v>39</v>
      </c>
      <c r="D82">
        <v>43</v>
      </c>
      <c r="E82">
        <v>46</v>
      </c>
      <c r="F82">
        <v>58</v>
      </c>
      <c r="G82" s="31">
        <v>1.2500000000000011E-2</v>
      </c>
      <c r="I82">
        <v>49</v>
      </c>
      <c r="J82">
        <v>51</v>
      </c>
      <c r="K82">
        <v>54</v>
      </c>
      <c r="L82" s="34">
        <f t="shared" si="2"/>
        <v>1.2500000000000013E-2</v>
      </c>
    </row>
    <row r="83" spans="1:12" x14ac:dyDescent="0.25">
      <c r="A83" s="31">
        <v>1.261574074074075E-2</v>
      </c>
      <c r="C83">
        <v>38</v>
      </c>
      <c r="D83">
        <v>42</v>
      </c>
      <c r="E83">
        <v>45</v>
      </c>
      <c r="F83">
        <v>57</v>
      </c>
      <c r="G83" s="31">
        <v>1.261574074074075E-2</v>
      </c>
      <c r="I83">
        <v>48</v>
      </c>
      <c r="J83">
        <v>50</v>
      </c>
      <c r="K83">
        <v>53</v>
      </c>
      <c r="L83" s="34">
        <f t="shared" si="2"/>
        <v>1.2615740740740754E-2</v>
      </c>
    </row>
    <row r="84" spans="1:12" x14ac:dyDescent="0.25">
      <c r="A84" s="31">
        <v>1.2731481481481493E-2</v>
      </c>
      <c r="C84">
        <v>37</v>
      </c>
      <c r="D84">
        <v>41</v>
      </c>
      <c r="E84">
        <v>44</v>
      </c>
      <c r="F84">
        <v>56</v>
      </c>
      <c r="G84" s="31">
        <v>1.2731481481481493E-2</v>
      </c>
      <c r="I84">
        <v>47</v>
      </c>
      <c r="J84">
        <v>49</v>
      </c>
      <c r="K84">
        <v>52</v>
      </c>
      <c r="L84" s="34">
        <f t="shared" si="2"/>
        <v>1.2731481481481495E-2</v>
      </c>
    </row>
    <row r="85" spans="1:12" x14ac:dyDescent="0.25">
      <c r="A85" s="31">
        <v>1.2847222222222232E-2</v>
      </c>
      <c r="C85">
        <v>36</v>
      </c>
      <c r="D85">
        <v>40</v>
      </c>
      <c r="E85">
        <v>43</v>
      </c>
      <c r="F85">
        <v>55</v>
      </c>
      <c r="G85" s="31">
        <v>1.2847222222222232E-2</v>
      </c>
      <c r="I85">
        <v>46</v>
      </c>
      <c r="J85">
        <v>48</v>
      </c>
      <c r="K85">
        <v>51</v>
      </c>
      <c r="L85" s="34">
        <f t="shared" si="2"/>
        <v>1.2847222222222236E-2</v>
      </c>
    </row>
    <row r="86" spans="1:12" x14ac:dyDescent="0.25">
      <c r="A86" s="31">
        <v>1.2962962962962975E-2</v>
      </c>
      <c r="C86">
        <v>35</v>
      </c>
      <c r="D86">
        <v>39</v>
      </c>
      <c r="E86">
        <v>42</v>
      </c>
      <c r="F86">
        <v>54</v>
      </c>
      <c r="G86" s="31">
        <v>1.2962962962962975E-2</v>
      </c>
      <c r="I86">
        <v>45</v>
      </c>
      <c r="J86">
        <v>47</v>
      </c>
      <c r="K86">
        <v>50</v>
      </c>
      <c r="L86" s="34">
        <f t="shared" si="2"/>
        <v>1.2962962962962976E-2</v>
      </c>
    </row>
    <row r="87" spans="1:12" x14ac:dyDescent="0.25">
      <c r="A87" s="31">
        <v>1.3078703703703714E-2</v>
      </c>
      <c r="C87">
        <v>34</v>
      </c>
      <c r="D87">
        <v>38</v>
      </c>
      <c r="E87">
        <v>41</v>
      </c>
      <c r="F87">
        <v>53</v>
      </c>
      <c r="G87" s="31">
        <v>1.3078703703703714E-2</v>
      </c>
      <c r="I87">
        <v>44</v>
      </c>
      <c r="J87">
        <v>46</v>
      </c>
      <c r="K87">
        <v>49</v>
      </c>
      <c r="L87" s="34">
        <f t="shared" si="2"/>
        <v>1.3078703703703717E-2</v>
      </c>
    </row>
    <row r="88" spans="1:12" x14ac:dyDescent="0.25">
      <c r="A88" s="31">
        <v>1.3194444444444457E-2</v>
      </c>
      <c r="C88">
        <v>33</v>
      </c>
      <c r="D88">
        <v>37</v>
      </c>
      <c r="E88">
        <v>40</v>
      </c>
      <c r="F88">
        <v>52</v>
      </c>
      <c r="G88" s="31">
        <v>1.3194444444444457E-2</v>
      </c>
      <c r="I88">
        <v>43</v>
      </c>
      <c r="J88">
        <v>45</v>
      </c>
      <c r="K88">
        <v>48</v>
      </c>
      <c r="L88" s="34">
        <f t="shared" si="2"/>
        <v>1.3194444444444458E-2</v>
      </c>
    </row>
    <row r="89" spans="1:12" x14ac:dyDescent="0.25">
      <c r="A89" s="31">
        <v>1.3310185185185196E-2</v>
      </c>
      <c r="C89">
        <v>32</v>
      </c>
      <c r="D89">
        <v>36</v>
      </c>
      <c r="E89">
        <v>39</v>
      </c>
      <c r="F89">
        <v>51</v>
      </c>
      <c r="G89" s="31">
        <v>1.3310185185185196E-2</v>
      </c>
      <c r="I89">
        <v>42</v>
      </c>
      <c r="J89">
        <v>44</v>
      </c>
      <c r="K89">
        <v>47</v>
      </c>
      <c r="L89" s="34">
        <f t="shared" si="2"/>
        <v>1.3310185185185199E-2</v>
      </c>
    </row>
    <row r="90" spans="1:12" x14ac:dyDescent="0.25">
      <c r="A90" s="31">
        <v>1.3425925925925938E-2</v>
      </c>
      <c r="C90">
        <v>31</v>
      </c>
      <c r="D90">
        <v>35</v>
      </c>
      <c r="E90">
        <v>38</v>
      </c>
      <c r="F90">
        <v>50</v>
      </c>
      <c r="G90" s="31">
        <v>1.3425925925925938E-2</v>
      </c>
      <c r="I90">
        <v>41</v>
      </c>
      <c r="J90">
        <v>43</v>
      </c>
      <c r="K90">
        <v>46</v>
      </c>
      <c r="L90" s="34">
        <f t="shared" si="2"/>
        <v>1.342592592592594E-2</v>
      </c>
    </row>
    <row r="91" spans="1:12" x14ac:dyDescent="0.25">
      <c r="A91" s="31">
        <v>1.3541666666666678E-2</v>
      </c>
      <c r="C91">
        <v>30</v>
      </c>
      <c r="D91">
        <v>34</v>
      </c>
      <c r="E91">
        <v>37</v>
      </c>
      <c r="F91">
        <v>49</v>
      </c>
      <c r="G91" s="31">
        <v>1.3541666666666678E-2</v>
      </c>
      <c r="I91">
        <v>40</v>
      </c>
      <c r="J91">
        <v>42</v>
      </c>
      <c r="K91">
        <v>45</v>
      </c>
      <c r="L91" s="34">
        <f t="shared" si="2"/>
        <v>1.3541666666666681E-2</v>
      </c>
    </row>
    <row r="92" spans="1:12" x14ac:dyDescent="0.25">
      <c r="A92" s="31">
        <v>1.365740740740742E-2</v>
      </c>
      <c r="C92">
        <v>29</v>
      </c>
      <c r="D92">
        <v>33</v>
      </c>
      <c r="E92">
        <v>36</v>
      </c>
      <c r="F92">
        <v>48</v>
      </c>
      <c r="G92" s="31">
        <v>1.365740740740742E-2</v>
      </c>
      <c r="I92">
        <v>39</v>
      </c>
      <c r="J92">
        <v>41</v>
      </c>
      <c r="K92">
        <v>44</v>
      </c>
      <c r="L92" s="34">
        <f t="shared" si="2"/>
        <v>1.3657407407407422E-2</v>
      </c>
    </row>
    <row r="93" spans="1:12" x14ac:dyDescent="0.25">
      <c r="A93" s="31">
        <v>1.3773148148148159E-2</v>
      </c>
      <c r="C93">
        <v>28</v>
      </c>
      <c r="D93">
        <v>32</v>
      </c>
      <c r="E93">
        <v>35</v>
      </c>
      <c r="F93">
        <v>47</v>
      </c>
      <c r="G93" s="31">
        <v>1.3773148148148159E-2</v>
      </c>
      <c r="I93">
        <v>38</v>
      </c>
      <c r="J93">
        <v>40</v>
      </c>
      <c r="K93">
        <v>43</v>
      </c>
      <c r="L93" s="34">
        <f t="shared" si="2"/>
        <v>1.3773148148148163E-2</v>
      </c>
    </row>
    <row r="94" spans="1:12" x14ac:dyDescent="0.25">
      <c r="A94" s="31">
        <v>1.3888888888888902E-2</v>
      </c>
      <c r="C94">
        <v>27</v>
      </c>
      <c r="D94">
        <v>31</v>
      </c>
      <c r="E94">
        <v>34</v>
      </c>
      <c r="F94">
        <v>46</v>
      </c>
      <c r="G94" s="31">
        <v>1.3888888888888902E-2</v>
      </c>
      <c r="I94">
        <v>37</v>
      </c>
      <c r="J94">
        <v>39</v>
      </c>
      <c r="K94">
        <v>42</v>
      </c>
      <c r="L94" s="34">
        <f t="shared" si="2"/>
        <v>1.3888888888888904E-2</v>
      </c>
    </row>
    <row r="95" spans="1:12" x14ac:dyDescent="0.25">
      <c r="A95" s="31">
        <v>1.4004629629629641E-2</v>
      </c>
      <c r="C95">
        <v>26</v>
      </c>
      <c r="D95">
        <v>30</v>
      </c>
      <c r="E95">
        <v>33</v>
      </c>
      <c r="F95">
        <v>45</v>
      </c>
      <c r="G95" s="31">
        <v>1.4004629629629641E-2</v>
      </c>
      <c r="I95">
        <v>36</v>
      </c>
      <c r="J95">
        <v>38</v>
      </c>
      <c r="K95">
        <v>41</v>
      </c>
      <c r="L95" s="34">
        <f t="shared" si="2"/>
        <v>1.4004629629629645E-2</v>
      </c>
    </row>
    <row r="96" spans="1:12" x14ac:dyDescent="0.25">
      <c r="A96" s="31">
        <v>1.4120370370370384E-2</v>
      </c>
      <c r="C96">
        <v>25</v>
      </c>
      <c r="D96">
        <v>29</v>
      </c>
      <c r="E96">
        <v>32</v>
      </c>
      <c r="F96">
        <v>44</v>
      </c>
      <c r="G96" s="31">
        <v>1.4120370370370384E-2</v>
      </c>
      <c r="I96">
        <v>35</v>
      </c>
      <c r="J96">
        <v>37</v>
      </c>
      <c r="K96">
        <v>40</v>
      </c>
      <c r="L96" s="34">
        <f t="shared" si="2"/>
        <v>1.4120370370370386E-2</v>
      </c>
    </row>
    <row r="97" spans="1:12" x14ac:dyDescent="0.25">
      <c r="A97" s="31">
        <v>1.4236111111111123E-2</v>
      </c>
      <c r="C97">
        <v>24</v>
      </c>
      <c r="D97">
        <v>28</v>
      </c>
      <c r="E97">
        <v>31</v>
      </c>
      <c r="F97">
        <v>43</v>
      </c>
      <c r="G97" s="31">
        <v>1.4236111111111123E-2</v>
      </c>
      <c r="I97">
        <v>34</v>
      </c>
      <c r="J97">
        <v>36</v>
      </c>
      <c r="K97">
        <v>39</v>
      </c>
      <c r="L97" s="34">
        <f t="shared" si="2"/>
        <v>1.4236111111111126E-2</v>
      </c>
    </row>
    <row r="98" spans="1:12" x14ac:dyDescent="0.25">
      <c r="A98" s="31">
        <v>1.4351851851851866E-2</v>
      </c>
      <c r="C98">
        <v>23</v>
      </c>
      <c r="D98">
        <v>27</v>
      </c>
      <c r="E98">
        <v>30</v>
      </c>
      <c r="F98">
        <v>42</v>
      </c>
      <c r="G98" s="31">
        <v>1.4351851851851866E-2</v>
      </c>
      <c r="I98">
        <v>33</v>
      </c>
      <c r="J98">
        <v>35</v>
      </c>
      <c r="K98">
        <v>38</v>
      </c>
      <c r="L98" s="34">
        <f t="shared" ref="L98:L129" si="3">L97+10*1/86400</f>
        <v>1.4351851851851867E-2</v>
      </c>
    </row>
    <row r="99" spans="1:12" x14ac:dyDescent="0.25">
      <c r="A99" s="31">
        <v>1.4467592592592605E-2</v>
      </c>
      <c r="C99">
        <v>22</v>
      </c>
      <c r="D99">
        <v>26</v>
      </c>
      <c r="E99">
        <v>29</v>
      </c>
      <c r="F99">
        <v>41</v>
      </c>
      <c r="G99" s="31">
        <v>1.4467592592592605E-2</v>
      </c>
      <c r="I99">
        <v>32</v>
      </c>
      <c r="J99">
        <v>34</v>
      </c>
      <c r="K99">
        <v>37</v>
      </c>
      <c r="L99" s="34">
        <f t="shared" si="3"/>
        <v>1.4467592592592608E-2</v>
      </c>
    </row>
    <row r="100" spans="1:12" x14ac:dyDescent="0.25">
      <c r="A100" s="31">
        <v>1.4583333333333347E-2</v>
      </c>
      <c r="C100">
        <v>21</v>
      </c>
      <c r="D100">
        <v>25</v>
      </c>
      <c r="E100">
        <v>28</v>
      </c>
      <c r="F100">
        <v>40</v>
      </c>
      <c r="G100" s="31">
        <v>1.4583333333333347E-2</v>
      </c>
      <c r="I100">
        <v>31</v>
      </c>
      <c r="J100">
        <v>33</v>
      </c>
      <c r="K100">
        <v>36</v>
      </c>
      <c r="L100" s="34">
        <f t="shared" si="3"/>
        <v>1.4583333333333349E-2</v>
      </c>
    </row>
    <row r="101" spans="1:12" x14ac:dyDescent="0.25">
      <c r="A101" s="31">
        <v>1.4699074074074087E-2</v>
      </c>
      <c r="C101">
        <v>20</v>
      </c>
      <c r="D101">
        <v>24</v>
      </c>
      <c r="E101">
        <v>27</v>
      </c>
      <c r="F101">
        <v>39</v>
      </c>
      <c r="G101" s="31">
        <v>1.4699074074074087E-2</v>
      </c>
      <c r="I101">
        <v>30</v>
      </c>
      <c r="J101">
        <v>32</v>
      </c>
      <c r="K101">
        <v>35</v>
      </c>
      <c r="L101" s="34">
        <f t="shared" si="3"/>
        <v>1.469907407407409E-2</v>
      </c>
    </row>
    <row r="102" spans="1:12" x14ac:dyDescent="0.25">
      <c r="A102" s="31">
        <v>1.4814814814814829E-2</v>
      </c>
      <c r="C102">
        <v>19</v>
      </c>
      <c r="D102">
        <v>23</v>
      </c>
      <c r="E102">
        <v>26</v>
      </c>
      <c r="F102">
        <v>38</v>
      </c>
      <c r="G102" s="31">
        <v>1.4814814814814829E-2</v>
      </c>
      <c r="I102">
        <v>29</v>
      </c>
      <c r="J102">
        <v>31</v>
      </c>
      <c r="K102">
        <v>34</v>
      </c>
      <c r="L102" s="34">
        <f t="shared" si="3"/>
        <v>1.4814814814814831E-2</v>
      </c>
    </row>
    <row r="103" spans="1:12" x14ac:dyDescent="0.25">
      <c r="A103" s="31">
        <v>1.4930555555555568E-2</v>
      </c>
      <c r="C103">
        <v>18</v>
      </c>
      <c r="D103">
        <v>22</v>
      </c>
      <c r="E103">
        <v>25</v>
      </c>
      <c r="F103">
        <v>37</v>
      </c>
      <c r="G103" s="31">
        <v>1.4930555555555568E-2</v>
      </c>
      <c r="I103">
        <v>28</v>
      </c>
      <c r="J103">
        <v>30</v>
      </c>
      <c r="K103">
        <v>33</v>
      </c>
      <c r="L103" s="34">
        <f t="shared" si="3"/>
        <v>1.4930555555555572E-2</v>
      </c>
    </row>
    <row r="104" spans="1:12" x14ac:dyDescent="0.25">
      <c r="A104" s="31">
        <v>1.5046296296296311E-2</v>
      </c>
      <c r="C104">
        <v>17</v>
      </c>
      <c r="D104">
        <v>21</v>
      </c>
      <c r="E104">
        <v>24</v>
      </c>
      <c r="F104">
        <v>36</v>
      </c>
      <c r="G104" s="31">
        <v>1.5046296296296311E-2</v>
      </c>
      <c r="I104">
        <v>27</v>
      </c>
      <c r="J104">
        <v>29</v>
      </c>
      <c r="K104">
        <v>32</v>
      </c>
      <c r="L104" s="34">
        <f t="shared" si="3"/>
        <v>1.5046296296296313E-2</v>
      </c>
    </row>
    <row r="105" spans="1:12" x14ac:dyDescent="0.25">
      <c r="A105" s="31">
        <v>1.516203703703705E-2</v>
      </c>
      <c r="C105">
        <v>16</v>
      </c>
      <c r="D105">
        <v>20</v>
      </c>
      <c r="E105">
        <v>23</v>
      </c>
      <c r="F105">
        <v>35</v>
      </c>
      <c r="G105" s="31">
        <v>1.516203703703705E-2</v>
      </c>
      <c r="I105">
        <v>26</v>
      </c>
      <c r="J105">
        <v>28</v>
      </c>
      <c r="K105">
        <v>31</v>
      </c>
      <c r="L105" s="34">
        <f t="shared" si="3"/>
        <v>1.5162037037037054E-2</v>
      </c>
    </row>
    <row r="106" spans="1:12" x14ac:dyDescent="0.25">
      <c r="A106" s="31">
        <v>1.5277777777777793E-2</v>
      </c>
      <c r="C106">
        <v>15</v>
      </c>
      <c r="D106">
        <v>19</v>
      </c>
      <c r="E106">
        <v>22</v>
      </c>
      <c r="F106">
        <v>34</v>
      </c>
      <c r="G106" s="31">
        <v>1.5277777777777793E-2</v>
      </c>
      <c r="I106">
        <v>25</v>
      </c>
      <c r="J106">
        <v>27</v>
      </c>
      <c r="K106">
        <v>30</v>
      </c>
      <c r="L106" s="34">
        <f t="shared" si="3"/>
        <v>1.5277777777777795E-2</v>
      </c>
    </row>
    <row r="107" spans="1:12" x14ac:dyDescent="0.25">
      <c r="A107" s="31">
        <v>1.5393518518518532E-2</v>
      </c>
      <c r="C107">
        <v>14</v>
      </c>
      <c r="D107">
        <v>18</v>
      </c>
      <c r="E107">
        <v>21</v>
      </c>
      <c r="F107">
        <v>33</v>
      </c>
      <c r="G107" s="31">
        <v>1.5393518518518532E-2</v>
      </c>
      <c r="I107">
        <v>24</v>
      </c>
      <c r="J107">
        <v>26</v>
      </c>
      <c r="K107">
        <v>29</v>
      </c>
      <c r="L107" s="34">
        <f t="shared" si="3"/>
        <v>1.5393518518518536E-2</v>
      </c>
    </row>
    <row r="108" spans="1:12" x14ac:dyDescent="0.25">
      <c r="A108" s="31">
        <v>1.5509259259259275E-2</v>
      </c>
      <c r="C108">
        <v>13</v>
      </c>
      <c r="D108">
        <v>17</v>
      </c>
      <c r="E108">
        <v>20</v>
      </c>
      <c r="F108">
        <v>32</v>
      </c>
      <c r="G108" s="31">
        <v>1.5509259259259275E-2</v>
      </c>
      <c r="I108">
        <v>23</v>
      </c>
      <c r="J108">
        <v>25</v>
      </c>
      <c r="K108">
        <v>28</v>
      </c>
      <c r="L108" s="34">
        <f t="shared" si="3"/>
        <v>1.5509259259259276E-2</v>
      </c>
    </row>
    <row r="109" spans="1:12" x14ac:dyDescent="0.25">
      <c r="A109" s="31">
        <v>1.5625000000000014E-2</v>
      </c>
      <c r="C109">
        <v>12</v>
      </c>
      <c r="D109">
        <v>16</v>
      </c>
      <c r="E109">
        <v>19</v>
      </c>
      <c r="F109">
        <v>31</v>
      </c>
      <c r="G109" s="31">
        <v>1.5625000000000014E-2</v>
      </c>
      <c r="I109">
        <v>22</v>
      </c>
      <c r="J109">
        <v>24</v>
      </c>
      <c r="K109">
        <v>27</v>
      </c>
      <c r="L109" s="34">
        <f t="shared" si="3"/>
        <v>1.5625000000000017E-2</v>
      </c>
    </row>
    <row r="110" spans="1:12" x14ac:dyDescent="0.25">
      <c r="A110" s="31">
        <v>1.5740740740740757E-2</v>
      </c>
      <c r="C110">
        <v>11</v>
      </c>
      <c r="D110">
        <v>15</v>
      </c>
      <c r="E110">
        <v>18</v>
      </c>
      <c r="F110">
        <v>30</v>
      </c>
      <c r="G110" s="31">
        <v>1.5740740740740757E-2</v>
      </c>
      <c r="I110">
        <v>21</v>
      </c>
      <c r="J110">
        <v>23</v>
      </c>
      <c r="K110">
        <v>26</v>
      </c>
      <c r="L110" s="34">
        <f t="shared" si="3"/>
        <v>1.5740740740740757E-2</v>
      </c>
    </row>
    <row r="111" spans="1:12" x14ac:dyDescent="0.25">
      <c r="A111" s="31">
        <v>1.5856481481481496E-2</v>
      </c>
      <c r="C111">
        <v>10</v>
      </c>
      <c r="D111">
        <v>14</v>
      </c>
      <c r="E111">
        <v>17</v>
      </c>
      <c r="F111">
        <v>29</v>
      </c>
      <c r="G111" s="31">
        <v>1.5856481481481496E-2</v>
      </c>
      <c r="I111">
        <v>20</v>
      </c>
      <c r="J111">
        <v>22</v>
      </c>
      <c r="K111">
        <v>25</v>
      </c>
      <c r="L111" s="34">
        <f t="shared" si="3"/>
        <v>1.5856481481481496E-2</v>
      </c>
    </row>
    <row r="112" spans="1:12" x14ac:dyDescent="0.25">
      <c r="A112" s="31">
        <v>1.5972222222222238E-2</v>
      </c>
      <c r="C112">
        <v>9</v>
      </c>
      <c r="D112">
        <v>13</v>
      </c>
      <c r="E112">
        <v>16</v>
      </c>
      <c r="F112">
        <v>28</v>
      </c>
      <c r="G112" s="31">
        <v>1.5972222222222238E-2</v>
      </c>
      <c r="I112">
        <v>19</v>
      </c>
      <c r="J112">
        <v>21</v>
      </c>
      <c r="K112">
        <v>24</v>
      </c>
      <c r="L112" s="34">
        <f t="shared" si="3"/>
        <v>1.5972222222222235E-2</v>
      </c>
    </row>
    <row r="113" spans="1:12" x14ac:dyDescent="0.25">
      <c r="A113" s="31">
        <v>1.6087962962962978E-2</v>
      </c>
      <c r="C113">
        <v>8</v>
      </c>
      <c r="D113">
        <v>12</v>
      </c>
      <c r="E113">
        <v>15</v>
      </c>
      <c r="F113">
        <v>27</v>
      </c>
      <c r="G113" s="31">
        <v>1.6087962962962978E-2</v>
      </c>
      <c r="I113">
        <v>18</v>
      </c>
      <c r="J113">
        <v>20</v>
      </c>
      <c r="K113">
        <v>23</v>
      </c>
      <c r="L113" s="34">
        <f t="shared" si="3"/>
        <v>1.6087962962962974E-2</v>
      </c>
    </row>
    <row r="114" spans="1:12" x14ac:dyDescent="0.25">
      <c r="A114" s="31">
        <v>1.620370370370372E-2</v>
      </c>
      <c r="C114">
        <v>7</v>
      </c>
      <c r="D114">
        <v>11</v>
      </c>
      <c r="E114">
        <v>14</v>
      </c>
      <c r="F114">
        <v>26</v>
      </c>
      <c r="G114" s="31">
        <v>1.620370370370372E-2</v>
      </c>
      <c r="I114">
        <v>17</v>
      </c>
      <c r="J114">
        <v>19</v>
      </c>
      <c r="K114">
        <v>22</v>
      </c>
      <c r="L114" s="34">
        <f t="shared" si="3"/>
        <v>1.6203703703703713E-2</v>
      </c>
    </row>
    <row r="115" spans="1:12" x14ac:dyDescent="0.25">
      <c r="A115" s="31">
        <v>1.6319444444444459E-2</v>
      </c>
      <c r="C115">
        <v>6</v>
      </c>
      <c r="D115">
        <v>10</v>
      </c>
      <c r="E115">
        <v>13</v>
      </c>
      <c r="F115">
        <v>25</v>
      </c>
      <c r="G115" s="31">
        <v>1.6319444444444459E-2</v>
      </c>
      <c r="I115">
        <v>16</v>
      </c>
      <c r="J115">
        <v>18</v>
      </c>
      <c r="K115">
        <v>21</v>
      </c>
      <c r="L115" s="34">
        <f t="shared" si="3"/>
        <v>1.6319444444444452E-2</v>
      </c>
    </row>
    <row r="116" spans="1:12" x14ac:dyDescent="0.25">
      <c r="A116" s="31">
        <v>1.6435185185185202E-2</v>
      </c>
      <c r="C116">
        <v>5</v>
      </c>
      <c r="D116">
        <v>9</v>
      </c>
      <c r="E116">
        <v>12</v>
      </c>
      <c r="F116">
        <v>24</v>
      </c>
      <c r="G116" s="31">
        <v>1.6435185185185202E-2</v>
      </c>
      <c r="I116">
        <v>15</v>
      </c>
      <c r="J116">
        <v>17</v>
      </c>
      <c r="K116">
        <v>20</v>
      </c>
      <c r="L116" s="34">
        <f t="shared" si="3"/>
        <v>1.6435185185185192E-2</v>
      </c>
    </row>
    <row r="117" spans="1:12" x14ac:dyDescent="0.25">
      <c r="A117" s="31">
        <v>1.6550925925925941E-2</v>
      </c>
      <c r="C117">
        <v>4</v>
      </c>
      <c r="D117">
        <v>8</v>
      </c>
      <c r="E117">
        <v>11</v>
      </c>
      <c r="F117">
        <v>23</v>
      </c>
      <c r="G117" s="31">
        <v>1.6550925925925941E-2</v>
      </c>
      <c r="I117">
        <v>14</v>
      </c>
      <c r="J117">
        <v>16</v>
      </c>
      <c r="K117">
        <v>19</v>
      </c>
      <c r="L117" s="34">
        <f t="shared" si="3"/>
        <v>1.6550925925925931E-2</v>
      </c>
    </row>
    <row r="118" spans="1:12" x14ac:dyDescent="0.25">
      <c r="A118" s="31">
        <v>1.6666666666666684E-2</v>
      </c>
      <c r="C118">
        <v>3</v>
      </c>
      <c r="D118">
        <v>7</v>
      </c>
      <c r="E118">
        <v>10</v>
      </c>
      <c r="F118">
        <v>22</v>
      </c>
      <c r="G118" s="31">
        <v>1.6666666666666684E-2</v>
      </c>
      <c r="I118">
        <v>13</v>
      </c>
      <c r="J118">
        <v>15</v>
      </c>
      <c r="K118">
        <v>18</v>
      </c>
      <c r="L118" s="34">
        <f t="shared" si="3"/>
        <v>1.666666666666667E-2</v>
      </c>
    </row>
    <row r="119" spans="1:12" x14ac:dyDescent="0.25">
      <c r="A119" s="31">
        <v>1.6782407407407423E-2</v>
      </c>
      <c r="C119">
        <v>2</v>
      </c>
      <c r="D119">
        <v>6</v>
      </c>
      <c r="E119">
        <v>9</v>
      </c>
      <c r="F119">
        <v>21</v>
      </c>
      <c r="G119" s="31">
        <v>1.6782407407407423E-2</v>
      </c>
      <c r="I119">
        <v>12</v>
      </c>
      <c r="J119">
        <v>14</v>
      </c>
      <c r="K119">
        <v>17</v>
      </c>
      <c r="L119" s="34">
        <f t="shared" si="3"/>
        <v>1.6782407407407409E-2</v>
      </c>
    </row>
    <row r="120" spans="1:12" x14ac:dyDescent="0.25">
      <c r="A120" s="31">
        <v>1.6898148148148166E-2</v>
      </c>
      <c r="C120">
        <v>1</v>
      </c>
      <c r="D120">
        <v>5</v>
      </c>
      <c r="E120">
        <v>8</v>
      </c>
      <c r="F120">
        <v>20</v>
      </c>
      <c r="G120" s="31">
        <v>1.6898148148148166E-2</v>
      </c>
      <c r="I120">
        <v>11</v>
      </c>
      <c r="J120">
        <v>13</v>
      </c>
      <c r="K120">
        <v>16</v>
      </c>
      <c r="L120" s="34">
        <f t="shared" si="3"/>
        <v>1.6898148148148148E-2</v>
      </c>
    </row>
    <row r="121" spans="1:12" x14ac:dyDescent="0.25">
      <c r="A121" s="31">
        <v>1.7013888888888905E-2</v>
      </c>
      <c r="C121">
        <v>0</v>
      </c>
      <c r="D121">
        <v>4</v>
      </c>
      <c r="E121">
        <v>7</v>
      </c>
      <c r="F121">
        <v>19</v>
      </c>
      <c r="G121" s="31">
        <v>1.7013888888888905E-2</v>
      </c>
      <c r="I121">
        <v>10</v>
      </c>
      <c r="J121">
        <v>12</v>
      </c>
      <c r="K121">
        <v>15</v>
      </c>
      <c r="L121" s="34">
        <f t="shared" si="3"/>
        <v>1.7013888888888887E-2</v>
      </c>
    </row>
    <row r="122" spans="1:12" x14ac:dyDescent="0.25">
      <c r="A122" s="31">
        <v>1.7129629629629647E-2</v>
      </c>
      <c r="C122">
        <v>0</v>
      </c>
      <c r="D122">
        <v>3</v>
      </c>
      <c r="E122">
        <v>6</v>
      </c>
      <c r="F122">
        <v>18</v>
      </c>
      <c r="G122" s="31">
        <v>1.7129629629629647E-2</v>
      </c>
      <c r="I122">
        <v>9</v>
      </c>
      <c r="J122">
        <v>11</v>
      </c>
      <c r="K122">
        <v>14</v>
      </c>
      <c r="L122" s="34">
        <f t="shared" si="3"/>
        <v>1.7129629629629627E-2</v>
      </c>
    </row>
    <row r="123" spans="1:12" x14ac:dyDescent="0.25">
      <c r="A123" s="31">
        <v>1.7245370370370387E-2</v>
      </c>
      <c r="C123">
        <v>0</v>
      </c>
      <c r="D123">
        <v>2</v>
      </c>
      <c r="E123">
        <v>5</v>
      </c>
      <c r="F123">
        <v>17</v>
      </c>
      <c r="G123" s="31">
        <v>1.7245370370370387E-2</v>
      </c>
      <c r="I123">
        <v>8</v>
      </c>
      <c r="J123">
        <v>10</v>
      </c>
      <c r="K123">
        <v>13</v>
      </c>
      <c r="L123" s="34">
        <f t="shared" si="3"/>
        <v>1.7245370370370366E-2</v>
      </c>
    </row>
    <row r="124" spans="1:12" x14ac:dyDescent="0.25">
      <c r="A124" s="31">
        <v>1.7361111111111129E-2</v>
      </c>
      <c r="C124">
        <v>0</v>
      </c>
      <c r="D124">
        <v>1</v>
      </c>
      <c r="E124">
        <v>4</v>
      </c>
      <c r="F124">
        <v>16</v>
      </c>
      <c r="G124" s="31">
        <v>1.7361111111111129E-2</v>
      </c>
      <c r="I124">
        <v>7</v>
      </c>
      <c r="J124">
        <v>9</v>
      </c>
      <c r="K124">
        <v>12</v>
      </c>
      <c r="L124" s="34">
        <f t="shared" si="3"/>
        <v>1.7361111111111105E-2</v>
      </c>
    </row>
    <row r="125" spans="1:12" x14ac:dyDescent="0.25">
      <c r="A125" s="31">
        <v>1.7476851851851868E-2</v>
      </c>
      <c r="C125">
        <v>0</v>
      </c>
      <c r="D125">
        <v>0</v>
      </c>
      <c r="E125">
        <v>3</v>
      </c>
      <c r="F125">
        <v>15</v>
      </c>
      <c r="G125" s="31">
        <v>1.7476851851851868E-2</v>
      </c>
      <c r="I125">
        <v>6</v>
      </c>
      <c r="J125">
        <v>8</v>
      </c>
      <c r="K125">
        <v>11</v>
      </c>
      <c r="L125" s="34">
        <f t="shared" si="3"/>
        <v>1.7476851851851844E-2</v>
      </c>
    </row>
    <row r="126" spans="1:12" x14ac:dyDescent="0.25">
      <c r="A126" s="31">
        <v>1.7592592592592611E-2</v>
      </c>
      <c r="C126">
        <v>0</v>
      </c>
      <c r="D126">
        <v>0</v>
      </c>
      <c r="E126">
        <v>2</v>
      </c>
      <c r="F126">
        <v>14</v>
      </c>
      <c r="G126" s="31">
        <v>1.7592592592592611E-2</v>
      </c>
      <c r="I126">
        <v>5</v>
      </c>
      <c r="J126">
        <v>7</v>
      </c>
      <c r="K126">
        <v>10</v>
      </c>
      <c r="L126" s="34">
        <f t="shared" si="3"/>
        <v>1.7592592592592583E-2</v>
      </c>
    </row>
    <row r="127" spans="1:12" x14ac:dyDescent="0.25">
      <c r="A127" s="31">
        <v>1.770833333333335E-2</v>
      </c>
      <c r="C127">
        <v>0</v>
      </c>
      <c r="D127">
        <v>0</v>
      </c>
      <c r="E127">
        <v>1</v>
      </c>
      <c r="F127">
        <v>13</v>
      </c>
      <c r="G127" s="31">
        <v>1.770833333333335E-2</v>
      </c>
      <c r="I127">
        <v>4</v>
      </c>
      <c r="J127">
        <v>6</v>
      </c>
      <c r="K127">
        <v>9</v>
      </c>
      <c r="L127" s="34">
        <f t="shared" si="3"/>
        <v>1.7708333333333322E-2</v>
      </c>
    </row>
    <row r="128" spans="1:12" x14ac:dyDescent="0.25">
      <c r="A128" s="31">
        <v>1.7824074074074093E-2</v>
      </c>
      <c r="C128">
        <v>0</v>
      </c>
      <c r="D128">
        <v>0</v>
      </c>
      <c r="E128">
        <v>0</v>
      </c>
      <c r="F128">
        <v>12</v>
      </c>
      <c r="G128" s="31">
        <v>1.7824074074074093E-2</v>
      </c>
      <c r="I128">
        <v>3</v>
      </c>
      <c r="J128">
        <v>5</v>
      </c>
      <c r="K128">
        <v>8</v>
      </c>
      <c r="L128" s="34">
        <f t="shared" si="3"/>
        <v>1.7824074074074062E-2</v>
      </c>
    </row>
    <row r="129" spans="1:12" x14ac:dyDescent="0.25">
      <c r="A129" s="31">
        <v>1.7939814814814832E-2</v>
      </c>
      <c r="C129">
        <v>0</v>
      </c>
      <c r="D129">
        <v>0</v>
      </c>
      <c r="E129">
        <v>0</v>
      </c>
      <c r="F129">
        <v>11</v>
      </c>
      <c r="G129" s="31">
        <v>1.7939814814814832E-2</v>
      </c>
      <c r="I129">
        <v>2</v>
      </c>
      <c r="J129">
        <v>4</v>
      </c>
      <c r="K129">
        <v>7</v>
      </c>
      <c r="L129" s="34">
        <f t="shared" si="3"/>
        <v>1.7939814814814801E-2</v>
      </c>
    </row>
    <row r="130" spans="1:12" x14ac:dyDescent="0.25">
      <c r="A130" s="31">
        <v>1.8055555555555575E-2</v>
      </c>
      <c r="C130">
        <v>0</v>
      </c>
      <c r="D130">
        <v>0</v>
      </c>
      <c r="E130">
        <v>0</v>
      </c>
      <c r="F130">
        <v>10</v>
      </c>
      <c r="G130" s="31">
        <v>1.8055555555555575E-2</v>
      </c>
      <c r="I130">
        <v>1</v>
      </c>
      <c r="J130">
        <v>3</v>
      </c>
      <c r="K130">
        <v>6</v>
      </c>
      <c r="L130" s="34">
        <f t="shared" ref="L130:L140" si="4">L129+10*1/86400</f>
        <v>1.805555555555554E-2</v>
      </c>
    </row>
    <row r="131" spans="1:12" x14ac:dyDescent="0.25">
      <c r="A131" s="31">
        <v>1.8171296296296314E-2</v>
      </c>
      <c r="C131">
        <v>0</v>
      </c>
      <c r="D131">
        <v>0</v>
      </c>
      <c r="E131">
        <v>0</v>
      </c>
      <c r="F131">
        <v>9</v>
      </c>
      <c r="G131" s="31">
        <v>1.8171296296296314E-2</v>
      </c>
      <c r="I131">
        <v>0</v>
      </c>
      <c r="J131">
        <v>2</v>
      </c>
      <c r="K131">
        <v>5</v>
      </c>
      <c r="L131" s="34">
        <f t="shared" si="4"/>
        <v>1.8171296296296279E-2</v>
      </c>
    </row>
    <row r="132" spans="1:12" x14ac:dyDescent="0.25">
      <c r="A132" s="31">
        <v>1.8287037037037056E-2</v>
      </c>
      <c r="C132">
        <v>0</v>
      </c>
      <c r="D132">
        <v>0</v>
      </c>
      <c r="E132">
        <v>0</v>
      </c>
      <c r="F132">
        <v>8</v>
      </c>
      <c r="G132" s="31">
        <v>1.8287037037037056E-2</v>
      </c>
      <c r="I132">
        <v>0</v>
      </c>
      <c r="J132">
        <v>1</v>
      </c>
      <c r="K132">
        <v>4</v>
      </c>
      <c r="L132" s="34">
        <f t="shared" si="4"/>
        <v>1.8287037037037018E-2</v>
      </c>
    </row>
    <row r="133" spans="1:12" x14ac:dyDescent="0.25">
      <c r="A133" s="31">
        <v>1.8402777777777796E-2</v>
      </c>
      <c r="C133">
        <v>0</v>
      </c>
      <c r="D133">
        <v>0</v>
      </c>
      <c r="E133">
        <v>0</v>
      </c>
      <c r="F133">
        <v>7</v>
      </c>
      <c r="G133" s="31">
        <v>1.8402777777777796E-2</v>
      </c>
      <c r="I133">
        <v>0</v>
      </c>
      <c r="J133">
        <v>0</v>
      </c>
      <c r="K133">
        <v>3</v>
      </c>
      <c r="L133" s="34">
        <f t="shared" si="4"/>
        <v>1.8402777777777758E-2</v>
      </c>
    </row>
    <row r="134" spans="1:12" x14ac:dyDescent="0.25">
      <c r="A134" s="31">
        <v>1.8518518518518538E-2</v>
      </c>
      <c r="C134">
        <v>0</v>
      </c>
      <c r="D134">
        <v>0</v>
      </c>
      <c r="E134">
        <v>0</v>
      </c>
      <c r="F134">
        <v>6</v>
      </c>
      <c r="G134" s="31">
        <v>1.8518518518518538E-2</v>
      </c>
      <c r="I134">
        <v>0</v>
      </c>
      <c r="J134">
        <v>0</v>
      </c>
      <c r="K134">
        <v>2</v>
      </c>
      <c r="L134" s="34">
        <f t="shared" si="4"/>
        <v>1.8518518518518497E-2</v>
      </c>
    </row>
    <row r="135" spans="1:12" x14ac:dyDescent="0.25">
      <c r="A135" s="31">
        <v>1.8634259259259277E-2</v>
      </c>
      <c r="C135">
        <v>0</v>
      </c>
      <c r="D135">
        <v>0</v>
      </c>
      <c r="E135">
        <v>0</v>
      </c>
      <c r="F135">
        <v>5</v>
      </c>
      <c r="G135" s="31">
        <v>1.8634259259259277E-2</v>
      </c>
      <c r="I135">
        <v>0</v>
      </c>
      <c r="J135">
        <v>0</v>
      </c>
      <c r="K135">
        <v>1</v>
      </c>
      <c r="L135" s="34">
        <f t="shared" si="4"/>
        <v>1.8634259259259236E-2</v>
      </c>
    </row>
    <row r="136" spans="1:12" x14ac:dyDescent="0.25">
      <c r="A136" s="31">
        <v>1.875000000000002E-2</v>
      </c>
      <c r="C136">
        <v>0</v>
      </c>
      <c r="D136">
        <v>0</v>
      </c>
      <c r="E136">
        <v>0</v>
      </c>
      <c r="F136">
        <v>4</v>
      </c>
      <c r="G136" s="31">
        <v>1.875000000000002E-2</v>
      </c>
      <c r="I136">
        <v>0</v>
      </c>
      <c r="J136">
        <v>0</v>
      </c>
      <c r="K136">
        <v>0</v>
      </c>
      <c r="L136" s="34">
        <f t="shared" si="4"/>
        <v>1.8749999999999975E-2</v>
      </c>
    </row>
    <row r="137" spans="1:12" x14ac:dyDescent="0.25">
      <c r="A137" s="31">
        <v>1.8865740740740759E-2</v>
      </c>
      <c r="C137">
        <v>0</v>
      </c>
      <c r="D137">
        <v>0</v>
      </c>
      <c r="E137">
        <v>0</v>
      </c>
      <c r="F137">
        <v>3</v>
      </c>
      <c r="G137" s="31">
        <v>1.8865740740740759E-2</v>
      </c>
      <c r="I137">
        <v>0</v>
      </c>
      <c r="J137">
        <v>0</v>
      </c>
      <c r="K137">
        <v>0</v>
      </c>
      <c r="L137" s="34">
        <f t="shared" si="4"/>
        <v>1.8865740740740714E-2</v>
      </c>
    </row>
    <row r="138" spans="1:12" x14ac:dyDescent="0.25">
      <c r="A138" s="31">
        <v>1.8981481481481502E-2</v>
      </c>
      <c r="C138">
        <v>0</v>
      </c>
      <c r="D138">
        <v>0</v>
      </c>
      <c r="E138">
        <v>0</v>
      </c>
      <c r="F138">
        <v>2</v>
      </c>
      <c r="G138" s="31">
        <v>1.8981481481481502E-2</v>
      </c>
      <c r="I138">
        <v>0</v>
      </c>
      <c r="J138">
        <v>0</v>
      </c>
      <c r="K138">
        <v>0</v>
      </c>
      <c r="L138" s="34">
        <f t="shared" si="4"/>
        <v>1.8981481481481453E-2</v>
      </c>
    </row>
    <row r="139" spans="1:12" x14ac:dyDescent="0.25">
      <c r="A139" s="31">
        <v>1.9097222222222245E-2</v>
      </c>
      <c r="C139">
        <v>0</v>
      </c>
      <c r="D139">
        <v>0</v>
      </c>
      <c r="E139">
        <v>0</v>
      </c>
      <c r="F139">
        <v>1</v>
      </c>
      <c r="G139" s="31">
        <v>1.9097222222222245E-2</v>
      </c>
      <c r="I139">
        <v>0</v>
      </c>
      <c r="J139">
        <v>0</v>
      </c>
      <c r="K139">
        <v>0</v>
      </c>
      <c r="L139" s="34">
        <f t="shared" si="4"/>
        <v>1.9097222222222193E-2</v>
      </c>
    </row>
    <row r="140" spans="1:12" x14ac:dyDescent="0.25">
      <c r="A140" s="31">
        <v>1.9212962962962984E-2</v>
      </c>
      <c r="C140">
        <v>0</v>
      </c>
      <c r="D140">
        <v>0</v>
      </c>
      <c r="E140">
        <v>0</v>
      </c>
      <c r="F140">
        <v>0</v>
      </c>
      <c r="G140" s="31">
        <v>1.9212962962962984E-2</v>
      </c>
      <c r="I140">
        <v>0</v>
      </c>
      <c r="J140">
        <v>0</v>
      </c>
      <c r="K140">
        <v>0</v>
      </c>
      <c r="L140" s="34">
        <f t="shared" si="4"/>
        <v>1.9212962962962932E-2</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topLeftCell="A73" zoomScale="83" zoomScaleNormal="83" workbookViewId="0">
      <selection activeCell="G75" sqref="G75"/>
    </sheetView>
  </sheetViews>
  <sheetFormatPr defaultColWidth="11.5546875" defaultRowHeight="13.2" x14ac:dyDescent="0.25"/>
  <cols>
    <col min="1" max="1" width="11.5546875" style="31"/>
    <col min="7" max="7" width="11.5546875" style="31"/>
  </cols>
  <sheetData>
    <row r="1" spans="1:11" x14ac:dyDescent="0.25">
      <c r="A1" s="31" t="s">
        <v>45</v>
      </c>
      <c r="B1" s="29" t="s">
        <v>47</v>
      </c>
      <c r="C1" s="29"/>
      <c r="D1" s="23" t="s">
        <v>48</v>
      </c>
      <c r="E1" s="29"/>
      <c r="F1" s="29"/>
      <c r="G1" s="31" t="s">
        <v>45</v>
      </c>
      <c r="H1" s="29" t="s">
        <v>47</v>
      </c>
      <c r="I1" s="29"/>
      <c r="J1" s="29"/>
      <c r="K1" s="29"/>
    </row>
    <row r="3" spans="1:11" x14ac:dyDescent="0.25">
      <c r="A3" s="31">
        <v>1.1574074074496843E-7</v>
      </c>
      <c r="C3">
        <v>60</v>
      </c>
      <c r="E3" s="30" t="s">
        <v>39</v>
      </c>
      <c r="G3" s="31">
        <v>0</v>
      </c>
      <c r="I3">
        <v>60</v>
      </c>
    </row>
    <row r="4" spans="1:11" x14ac:dyDescent="0.25">
      <c r="A4" s="31">
        <v>1.1689814814818972E-5</v>
      </c>
      <c r="C4">
        <v>60</v>
      </c>
      <c r="E4" s="30" t="s">
        <v>40</v>
      </c>
      <c r="G4" s="31">
        <v>1.1574074074074073E-5</v>
      </c>
      <c r="I4">
        <v>60</v>
      </c>
    </row>
    <row r="5" spans="1:11" x14ac:dyDescent="0.25">
      <c r="A5" s="31">
        <v>2.3263888888892977E-5</v>
      </c>
      <c r="C5">
        <v>60</v>
      </c>
      <c r="E5" s="30" t="s">
        <v>41</v>
      </c>
      <c r="G5" s="31">
        <v>2.3148148148148147E-5</v>
      </c>
      <c r="I5">
        <v>60</v>
      </c>
    </row>
    <row r="6" spans="1:11" x14ac:dyDescent="0.25">
      <c r="A6" s="31">
        <v>3.4837962962966981E-5</v>
      </c>
      <c r="C6">
        <v>60</v>
      </c>
      <c r="E6" s="30" t="s">
        <v>42</v>
      </c>
      <c r="G6" s="31">
        <v>3.4722222222222222E-5</v>
      </c>
      <c r="I6">
        <v>60</v>
      </c>
    </row>
    <row r="7" spans="1:11" x14ac:dyDescent="0.25">
      <c r="A7" s="31">
        <v>4.6412037037040985E-5</v>
      </c>
      <c r="C7">
        <v>60</v>
      </c>
      <c r="E7" s="30" t="s">
        <v>39</v>
      </c>
      <c r="G7" s="31">
        <v>4.6296296296296294E-5</v>
      </c>
      <c r="I7">
        <v>60</v>
      </c>
    </row>
    <row r="8" spans="1:11" x14ac:dyDescent="0.25">
      <c r="A8" s="31">
        <v>5.7986111111114989E-5</v>
      </c>
      <c r="C8">
        <v>60</v>
      </c>
      <c r="G8" s="31">
        <v>5.7870370370370366E-5</v>
      </c>
      <c r="I8">
        <v>60</v>
      </c>
    </row>
    <row r="9" spans="1:11" x14ac:dyDescent="0.25">
      <c r="A9" s="31">
        <v>6.9560185185188993E-5</v>
      </c>
      <c r="C9">
        <v>60</v>
      </c>
      <c r="G9" s="31">
        <v>6.9444444444444444E-5</v>
      </c>
      <c r="I9">
        <v>60</v>
      </c>
    </row>
    <row r="10" spans="1:11" x14ac:dyDescent="0.25">
      <c r="A10" s="31">
        <v>8.1134259259262997E-5</v>
      </c>
      <c r="C10">
        <v>60</v>
      </c>
      <c r="G10" s="31">
        <v>8.1018518518518516E-5</v>
      </c>
      <c r="I10">
        <v>60</v>
      </c>
    </row>
    <row r="11" spans="1:11" x14ac:dyDescent="0.25">
      <c r="A11" s="31">
        <v>9.2708333333337001E-5</v>
      </c>
      <c r="C11">
        <v>60</v>
      </c>
      <c r="G11" s="31">
        <v>9.2592592592592588E-5</v>
      </c>
      <c r="I11">
        <v>60</v>
      </c>
    </row>
    <row r="12" spans="1:11" x14ac:dyDescent="0.25">
      <c r="A12" s="31">
        <v>1.04282407407411E-4</v>
      </c>
      <c r="C12">
        <v>60</v>
      </c>
      <c r="G12" s="31">
        <v>1.0416666666666666E-4</v>
      </c>
      <c r="I12">
        <v>60</v>
      </c>
    </row>
    <row r="13" spans="1:11" x14ac:dyDescent="0.25">
      <c r="A13" s="31">
        <v>1.1585648148148501E-4</v>
      </c>
      <c r="C13">
        <v>60</v>
      </c>
      <c r="G13" s="31">
        <v>1.1574074074074073E-4</v>
      </c>
      <c r="I13">
        <v>60</v>
      </c>
    </row>
    <row r="14" spans="1:11" x14ac:dyDescent="0.25">
      <c r="A14" s="31">
        <v>1.2743055555555901E-4</v>
      </c>
      <c r="C14">
        <v>60</v>
      </c>
      <c r="G14" s="31">
        <v>1.273148148148148E-4</v>
      </c>
      <c r="I14">
        <v>60</v>
      </c>
    </row>
    <row r="15" spans="1:11" x14ac:dyDescent="0.25">
      <c r="A15" s="31">
        <v>1.3900462962963302E-4</v>
      </c>
      <c r="C15">
        <v>60</v>
      </c>
      <c r="G15" s="31">
        <v>1.3888888888888889E-4</v>
      </c>
      <c r="I15">
        <v>60</v>
      </c>
    </row>
    <row r="16" spans="1:11" x14ac:dyDescent="0.25">
      <c r="A16" s="31">
        <v>1.5057870370370702E-4</v>
      </c>
      <c r="C16">
        <v>60</v>
      </c>
      <c r="G16" s="31">
        <v>1.5046296296296295E-4</v>
      </c>
      <c r="I16">
        <v>60</v>
      </c>
    </row>
    <row r="17" spans="1:9" x14ac:dyDescent="0.25">
      <c r="A17" s="31">
        <v>1.6215277777778103E-4</v>
      </c>
      <c r="C17">
        <v>60</v>
      </c>
      <c r="G17" s="31">
        <v>1.6203703703703703E-4</v>
      </c>
      <c r="I17">
        <v>60</v>
      </c>
    </row>
    <row r="18" spans="1:9" x14ac:dyDescent="0.25">
      <c r="A18" s="31">
        <v>1.7372685185185503E-4</v>
      </c>
      <c r="C18">
        <v>60</v>
      </c>
      <c r="G18" s="31">
        <v>1.7361111111111109E-4</v>
      </c>
      <c r="I18">
        <v>60</v>
      </c>
    </row>
    <row r="19" spans="1:9" x14ac:dyDescent="0.25">
      <c r="A19" s="31">
        <v>1.8530092592592903E-4</v>
      </c>
      <c r="C19">
        <v>60</v>
      </c>
      <c r="G19" s="31">
        <v>1.8518518518518518E-4</v>
      </c>
      <c r="I19">
        <v>60</v>
      </c>
    </row>
    <row r="20" spans="1:9" x14ac:dyDescent="0.25">
      <c r="A20" s="31">
        <v>1.9687500000000304E-4</v>
      </c>
      <c r="C20">
        <v>60</v>
      </c>
      <c r="G20" s="31">
        <v>1.9675925925925926E-4</v>
      </c>
      <c r="I20">
        <v>60</v>
      </c>
    </row>
    <row r="21" spans="1:9" x14ac:dyDescent="0.25">
      <c r="A21" s="31">
        <v>2.0844907407407704E-4</v>
      </c>
      <c r="C21">
        <v>60</v>
      </c>
      <c r="G21" s="31">
        <v>2.0833333333333332E-4</v>
      </c>
      <c r="I21">
        <v>60</v>
      </c>
    </row>
    <row r="22" spans="1:9" x14ac:dyDescent="0.25">
      <c r="A22" s="31">
        <v>2.2002314814815105E-4</v>
      </c>
      <c r="C22">
        <v>60</v>
      </c>
      <c r="G22" s="31">
        <v>2.199074074074074E-4</v>
      </c>
      <c r="I22">
        <v>60</v>
      </c>
    </row>
    <row r="23" spans="1:9" x14ac:dyDescent="0.25">
      <c r="A23" s="31">
        <v>2.3159722222222505E-4</v>
      </c>
      <c r="C23">
        <v>60</v>
      </c>
      <c r="G23" s="31">
        <v>2.3148148148148146E-4</v>
      </c>
      <c r="I23">
        <v>60</v>
      </c>
    </row>
    <row r="24" spans="1:9" x14ac:dyDescent="0.25">
      <c r="A24" s="31">
        <v>2.4317129629629905E-4</v>
      </c>
      <c r="C24">
        <v>60</v>
      </c>
      <c r="G24" s="31">
        <v>2.4305555555555555E-4</v>
      </c>
      <c r="I24">
        <v>60</v>
      </c>
    </row>
    <row r="25" spans="1:9" x14ac:dyDescent="0.25">
      <c r="A25" s="31">
        <v>2.5474537037037306E-4</v>
      </c>
      <c r="C25">
        <v>60</v>
      </c>
      <c r="G25" s="31">
        <v>2.5462962962962961E-4</v>
      </c>
      <c r="I25">
        <v>60</v>
      </c>
    </row>
    <row r="26" spans="1:9" x14ac:dyDescent="0.25">
      <c r="A26" s="31">
        <v>2.6631944444444706E-4</v>
      </c>
      <c r="C26">
        <v>60</v>
      </c>
      <c r="G26" s="31">
        <v>2.6620370370370367E-4</v>
      </c>
      <c r="I26">
        <v>60</v>
      </c>
    </row>
    <row r="27" spans="1:9" x14ac:dyDescent="0.25">
      <c r="A27" s="31">
        <v>2.7789351851852107E-4</v>
      </c>
      <c r="C27">
        <v>60</v>
      </c>
      <c r="G27" s="31">
        <v>2.7777777777777778E-4</v>
      </c>
      <c r="I27">
        <v>60</v>
      </c>
    </row>
    <row r="28" spans="1:9" x14ac:dyDescent="0.25">
      <c r="A28" s="31">
        <v>2.8946759259259507E-4</v>
      </c>
      <c r="C28">
        <v>60</v>
      </c>
      <c r="G28" s="31">
        <v>2.8935185185185184E-4</v>
      </c>
      <c r="I28">
        <v>60</v>
      </c>
    </row>
    <row r="29" spans="1:9" x14ac:dyDescent="0.25">
      <c r="A29" s="31">
        <v>3.0104166666666907E-4</v>
      </c>
      <c r="C29">
        <v>60</v>
      </c>
      <c r="G29" s="31">
        <v>3.0092592592592589E-4</v>
      </c>
      <c r="I29">
        <v>60</v>
      </c>
    </row>
    <row r="30" spans="1:9" x14ac:dyDescent="0.25">
      <c r="A30" s="31">
        <v>3.1261574074074308E-4</v>
      </c>
      <c r="C30">
        <v>60</v>
      </c>
      <c r="G30" s="31">
        <v>3.1250000000000001E-4</v>
      </c>
      <c r="I30">
        <v>60</v>
      </c>
    </row>
    <row r="31" spans="1:9" x14ac:dyDescent="0.25">
      <c r="A31" s="31">
        <v>3.2418981481481708E-4</v>
      </c>
      <c r="C31">
        <v>60</v>
      </c>
      <c r="G31" s="31">
        <v>3.2407407407407406E-4</v>
      </c>
      <c r="I31">
        <v>60</v>
      </c>
    </row>
    <row r="32" spans="1:9" x14ac:dyDescent="0.25">
      <c r="A32" s="31">
        <v>3.3576388888889109E-4</v>
      </c>
      <c r="C32">
        <v>60</v>
      </c>
      <c r="G32" s="31">
        <v>3.3564814814814812E-4</v>
      </c>
      <c r="I32">
        <v>60</v>
      </c>
    </row>
    <row r="33" spans="1:9" x14ac:dyDescent="0.25">
      <c r="A33" s="31">
        <v>3.4733796296296509E-4</v>
      </c>
      <c r="C33">
        <v>60</v>
      </c>
      <c r="G33" s="31">
        <v>3.4722222222222218E-4</v>
      </c>
      <c r="I33">
        <v>60</v>
      </c>
    </row>
    <row r="34" spans="1:9" x14ac:dyDescent="0.25">
      <c r="A34" s="31">
        <v>3.5891203703703909E-4</v>
      </c>
      <c r="C34">
        <v>60</v>
      </c>
      <c r="G34" s="31">
        <v>3.5879629629629629E-4</v>
      </c>
      <c r="I34">
        <v>60</v>
      </c>
    </row>
    <row r="35" spans="1:9" x14ac:dyDescent="0.25">
      <c r="A35" s="31">
        <v>3.704861111111131E-4</v>
      </c>
      <c r="C35">
        <v>60</v>
      </c>
      <c r="G35" s="31">
        <v>3.7037037037037035E-4</v>
      </c>
      <c r="I35">
        <v>60</v>
      </c>
    </row>
    <row r="36" spans="1:9" x14ac:dyDescent="0.25">
      <c r="A36" s="31">
        <v>3.820601851851871E-4</v>
      </c>
      <c r="C36">
        <v>60</v>
      </c>
      <c r="G36" s="31">
        <v>3.8194444444444441E-4</v>
      </c>
      <c r="I36">
        <v>60</v>
      </c>
    </row>
    <row r="37" spans="1:9" x14ac:dyDescent="0.25">
      <c r="A37" s="31">
        <v>3.9363425925926111E-4</v>
      </c>
      <c r="C37">
        <v>60</v>
      </c>
      <c r="G37" s="31">
        <v>3.9351851851851852E-4</v>
      </c>
      <c r="I37">
        <v>60</v>
      </c>
    </row>
    <row r="38" spans="1:9" x14ac:dyDescent="0.25">
      <c r="A38" s="31">
        <v>4.0520833333333511E-4</v>
      </c>
      <c r="C38">
        <v>60</v>
      </c>
      <c r="G38" s="31">
        <v>4.0509259259259258E-4</v>
      </c>
      <c r="I38">
        <v>60</v>
      </c>
    </row>
    <row r="39" spans="1:9" x14ac:dyDescent="0.25">
      <c r="A39" s="31">
        <v>4.1678240740740911E-4</v>
      </c>
      <c r="C39">
        <v>60</v>
      </c>
      <c r="G39" s="31">
        <v>4.1666666666666664E-4</v>
      </c>
      <c r="I39">
        <v>60</v>
      </c>
    </row>
    <row r="40" spans="1:9" x14ac:dyDescent="0.25">
      <c r="A40" s="31">
        <v>4.2835648148148312E-4</v>
      </c>
      <c r="C40">
        <v>60</v>
      </c>
      <c r="G40" s="31">
        <v>4.282407407407407E-4</v>
      </c>
      <c r="I40">
        <v>60</v>
      </c>
    </row>
    <row r="41" spans="1:9" x14ac:dyDescent="0.25">
      <c r="A41" s="31">
        <v>4.3993055555555712E-4</v>
      </c>
      <c r="C41">
        <v>60</v>
      </c>
      <c r="G41" s="31">
        <v>4.3981481481481481E-4</v>
      </c>
      <c r="I41">
        <v>60</v>
      </c>
    </row>
    <row r="42" spans="1:9" x14ac:dyDescent="0.25">
      <c r="A42" s="31">
        <v>4.5150462962963113E-4</v>
      </c>
      <c r="C42">
        <v>60</v>
      </c>
      <c r="G42" s="31">
        <v>4.5138888888888887E-4</v>
      </c>
      <c r="I42">
        <v>60</v>
      </c>
    </row>
    <row r="43" spans="1:9" x14ac:dyDescent="0.25">
      <c r="A43" s="31">
        <v>4.6307870370370513E-4</v>
      </c>
      <c r="C43">
        <v>60</v>
      </c>
      <c r="G43" s="31">
        <v>4.6296296296296293E-4</v>
      </c>
      <c r="I43">
        <v>60</v>
      </c>
    </row>
    <row r="44" spans="1:9" x14ac:dyDescent="0.25">
      <c r="A44" s="31">
        <v>4.7465277777777913E-4</v>
      </c>
      <c r="C44">
        <v>60</v>
      </c>
      <c r="G44" s="31">
        <v>4.7453703703703704E-4</v>
      </c>
      <c r="I44">
        <v>60</v>
      </c>
    </row>
    <row r="45" spans="1:9" x14ac:dyDescent="0.25">
      <c r="A45" s="31">
        <v>4.8622685185185314E-4</v>
      </c>
      <c r="C45">
        <v>60</v>
      </c>
      <c r="G45" s="31">
        <v>4.861111111111111E-4</v>
      </c>
      <c r="I45">
        <v>60</v>
      </c>
    </row>
    <row r="46" spans="1:9" x14ac:dyDescent="0.25">
      <c r="A46" s="31">
        <v>4.9780092592592714E-4</v>
      </c>
      <c r="C46">
        <v>60</v>
      </c>
      <c r="G46" s="31">
        <v>4.9768518518518521E-4</v>
      </c>
      <c r="I46">
        <v>60</v>
      </c>
    </row>
    <row r="47" spans="1:9" x14ac:dyDescent="0.25">
      <c r="A47" s="31">
        <v>5.0937500000000115E-4</v>
      </c>
      <c r="C47">
        <v>60</v>
      </c>
      <c r="G47" s="31">
        <v>5.0925925925925921E-4</v>
      </c>
      <c r="I47">
        <v>60</v>
      </c>
    </row>
    <row r="48" spans="1:9" x14ac:dyDescent="0.25">
      <c r="A48" s="31">
        <v>5.2094907407407515E-4</v>
      </c>
      <c r="C48">
        <v>60</v>
      </c>
      <c r="G48" s="31">
        <v>5.2083333333333333E-4</v>
      </c>
      <c r="I48">
        <v>60</v>
      </c>
    </row>
    <row r="49" spans="1:9" x14ac:dyDescent="0.25">
      <c r="A49" s="31">
        <v>5.3252314814814915E-4</v>
      </c>
      <c r="C49">
        <v>60</v>
      </c>
      <c r="G49" s="31">
        <v>5.3240740740740733E-4</v>
      </c>
      <c r="I49">
        <v>60</v>
      </c>
    </row>
    <row r="50" spans="1:9" x14ac:dyDescent="0.25">
      <c r="A50" s="31">
        <v>5.4409722222222316E-4</v>
      </c>
      <c r="C50">
        <v>60</v>
      </c>
      <c r="G50" s="31">
        <v>5.4398148148148144E-4</v>
      </c>
      <c r="I50">
        <v>60</v>
      </c>
    </row>
    <row r="51" spans="1:9" x14ac:dyDescent="0.25">
      <c r="A51" s="31">
        <v>5.5567129629629716E-4</v>
      </c>
      <c r="C51">
        <v>60</v>
      </c>
      <c r="G51" s="31">
        <v>5.5555555555555556E-4</v>
      </c>
      <c r="I51">
        <v>60</v>
      </c>
    </row>
    <row r="52" spans="1:9" x14ac:dyDescent="0.25">
      <c r="A52" s="31">
        <v>5.6724537037037117E-4</v>
      </c>
      <c r="C52">
        <v>60</v>
      </c>
      <c r="G52" s="31">
        <v>5.6712962962962956E-4</v>
      </c>
      <c r="I52">
        <v>60</v>
      </c>
    </row>
    <row r="53" spans="1:9" x14ac:dyDescent="0.25">
      <c r="A53" s="31">
        <v>5.7881944444444517E-4</v>
      </c>
      <c r="C53">
        <v>60</v>
      </c>
      <c r="G53" s="31">
        <v>5.7870370370370367E-4</v>
      </c>
      <c r="I53">
        <v>60</v>
      </c>
    </row>
    <row r="54" spans="1:9" x14ac:dyDescent="0.25">
      <c r="A54" s="31">
        <v>5.9039351851851917E-4</v>
      </c>
      <c r="C54">
        <v>60</v>
      </c>
      <c r="G54" s="31">
        <v>5.9027777777777778E-4</v>
      </c>
      <c r="I54">
        <v>60</v>
      </c>
    </row>
    <row r="55" spans="1:9" x14ac:dyDescent="0.25">
      <c r="A55" s="31">
        <v>6.0196759259259318E-4</v>
      </c>
      <c r="C55">
        <v>60</v>
      </c>
      <c r="G55" s="31">
        <v>6.0185185185185179E-4</v>
      </c>
      <c r="I55">
        <v>60</v>
      </c>
    </row>
    <row r="56" spans="1:9" x14ac:dyDescent="0.25">
      <c r="A56" s="31">
        <v>6.1354166666666718E-4</v>
      </c>
      <c r="C56">
        <v>60</v>
      </c>
      <c r="G56" s="31">
        <v>6.134259259259259E-4</v>
      </c>
      <c r="I56">
        <v>60</v>
      </c>
    </row>
    <row r="57" spans="1:9" x14ac:dyDescent="0.25">
      <c r="A57" s="31">
        <v>6.2511574074074119E-4</v>
      </c>
      <c r="C57">
        <v>60</v>
      </c>
      <c r="G57" s="31">
        <v>6.2500000000000001E-4</v>
      </c>
      <c r="I57">
        <v>60</v>
      </c>
    </row>
    <row r="58" spans="1:9" x14ac:dyDescent="0.25">
      <c r="A58" s="31">
        <v>6.3668981481481519E-4</v>
      </c>
      <c r="C58">
        <v>60</v>
      </c>
      <c r="G58" s="31">
        <v>6.3657407407407402E-4</v>
      </c>
      <c r="I58">
        <v>60</v>
      </c>
    </row>
    <row r="59" spans="1:9" x14ac:dyDescent="0.25">
      <c r="A59" s="31">
        <v>6.4826388888888919E-4</v>
      </c>
      <c r="C59">
        <v>60</v>
      </c>
      <c r="G59" s="31">
        <v>6.4814814814814813E-4</v>
      </c>
      <c r="I59">
        <v>60</v>
      </c>
    </row>
    <row r="60" spans="1:9" x14ac:dyDescent="0.25">
      <c r="A60" s="31">
        <v>6.598379629629632E-4</v>
      </c>
      <c r="C60">
        <v>60</v>
      </c>
      <c r="G60" s="31">
        <v>6.5972222222222224E-4</v>
      </c>
      <c r="I60">
        <v>60</v>
      </c>
    </row>
    <row r="61" spans="1:9" x14ac:dyDescent="0.25">
      <c r="A61" s="31">
        <v>6.714120370370372E-4</v>
      </c>
      <c r="C61">
        <v>60</v>
      </c>
      <c r="G61" s="31">
        <v>6.7129629629629625E-4</v>
      </c>
      <c r="I61">
        <v>60</v>
      </c>
    </row>
    <row r="62" spans="1:9" x14ac:dyDescent="0.25">
      <c r="A62" s="31">
        <v>6.8298611111111121E-4</v>
      </c>
      <c r="C62">
        <v>60</v>
      </c>
      <c r="G62" s="31">
        <v>6.8287037037037036E-4</v>
      </c>
      <c r="I62">
        <v>60</v>
      </c>
    </row>
    <row r="63" spans="1:9" x14ac:dyDescent="0.25">
      <c r="A63" s="31">
        <v>6.9456018518518521E-4</v>
      </c>
      <c r="C63">
        <v>59</v>
      </c>
      <c r="G63" s="31">
        <v>6.9444444444444436E-4</v>
      </c>
      <c r="I63">
        <v>60</v>
      </c>
    </row>
    <row r="64" spans="1:9" x14ac:dyDescent="0.25">
      <c r="A64" s="31">
        <v>7.0613425925925922E-4</v>
      </c>
      <c r="C64">
        <v>58</v>
      </c>
      <c r="G64" s="31">
        <v>7.0590277777777784E-4</v>
      </c>
      <c r="I64">
        <v>59</v>
      </c>
    </row>
    <row r="65" spans="1:9" x14ac:dyDescent="0.25">
      <c r="A65" s="31">
        <v>7.1770833333333322E-4</v>
      </c>
      <c r="C65">
        <v>57</v>
      </c>
      <c r="G65" s="31">
        <v>7.1747685185185185E-4</v>
      </c>
      <c r="I65">
        <v>58</v>
      </c>
    </row>
    <row r="66" spans="1:9" x14ac:dyDescent="0.25">
      <c r="A66" s="31">
        <v>7.2928240740740722E-4</v>
      </c>
      <c r="C66">
        <v>56</v>
      </c>
      <c r="G66" s="31">
        <v>7.2916666666666659E-4</v>
      </c>
      <c r="I66">
        <v>57</v>
      </c>
    </row>
    <row r="67" spans="1:9" x14ac:dyDescent="0.25">
      <c r="A67" s="31">
        <v>7.4085648148148123E-4</v>
      </c>
      <c r="C67">
        <v>55</v>
      </c>
      <c r="G67" s="31">
        <v>7.407407407407407E-4</v>
      </c>
      <c r="I67">
        <v>56</v>
      </c>
    </row>
    <row r="68" spans="1:9" x14ac:dyDescent="0.25">
      <c r="A68" s="31">
        <v>7.5243055555555523E-4</v>
      </c>
      <c r="C68">
        <v>54</v>
      </c>
      <c r="G68" s="31">
        <v>7.5231481481481482E-4</v>
      </c>
      <c r="I68">
        <v>55</v>
      </c>
    </row>
    <row r="69" spans="1:9" x14ac:dyDescent="0.25">
      <c r="A69" s="31">
        <v>7.6400462962962924E-4</v>
      </c>
      <c r="C69">
        <v>53</v>
      </c>
      <c r="G69" s="31">
        <v>7.6388888888888882E-4</v>
      </c>
      <c r="I69">
        <v>54</v>
      </c>
    </row>
    <row r="70" spans="1:9" x14ac:dyDescent="0.25">
      <c r="A70" s="31">
        <v>7.7557870370370324E-4</v>
      </c>
      <c r="C70">
        <v>52</v>
      </c>
      <c r="G70" s="31">
        <v>7.7546296296296293E-4</v>
      </c>
      <c r="I70">
        <v>53</v>
      </c>
    </row>
    <row r="71" spans="1:9" x14ac:dyDescent="0.25">
      <c r="A71" s="31">
        <v>7.8715277777777724E-4</v>
      </c>
      <c r="C71">
        <v>51</v>
      </c>
      <c r="G71" s="31">
        <v>7.8703703703703705E-4</v>
      </c>
      <c r="I71">
        <v>52</v>
      </c>
    </row>
    <row r="72" spans="1:9" x14ac:dyDescent="0.25">
      <c r="A72" s="31">
        <v>7.9872685185185125E-4</v>
      </c>
      <c r="C72">
        <v>50</v>
      </c>
      <c r="G72" s="31">
        <v>7.9861111111111105E-4</v>
      </c>
      <c r="I72">
        <v>51</v>
      </c>
    </row>
    <row r="73" spans="1:9" x14ac:dyDescent="0.25">
      <c r="A73" s="31">
        <v>8.1030092592592525E-4</v>
      </c>
      <c r="C73">
        <v>49</v>
      </c>
      <c r="G73" s="31">
        <v>8.1018518518518516E-4</v>
      </c>
      <c r="I73">
        <v>50</v>
      </c>
    </row>
    <row r="74" spans="1:9" x14ac:dyDescent="0.25">
      <c r="A74" s="31">
        <v>8.2187499999999926E-4</v>
      </c>
      <c r="C74">
        <v>48</v>
      </c>
      <c r="G74" s="31">
        <v>8.2175925925925917E-4</v>
      </c>
      <c r="I74">
        <v>49</v>
      </c>
    </row>
    <row r="75" spans="1:9" x14ac:dyDescent="0.25">
      <c r="A75" s="31">
        <v>8.3344907407407326E-4</v>
      </c>
      <c r="C75">
        <v>47</v>
      </c>
      <c r="G75" s="31">
        <v>8.3333333333333328E-4</v>
      </c>
      <c r="I75">
        <v>48</v>
      </c>
    </row>
    <row r="76" spans="1:9" x14ac:dyDescent="0.25">
      <c r="A76" s="31">
        <v>8.4502314814814726E-4</v>
      </c>
      <c r="C76">
        <v>46</v>
      </c>
      <c r="G76" s="31">
        <v>8.4490740740740739E-4</v>
      </c>
      <c r="I76">
        <v>47</v>
      </c>
    </row>
    <row r="77" spans="1:9" x14ac:dyDescent="0.25">
      <c r="A77" s="31">
        <v>8.5659722222222127E-4</v>
      </c>
      <c r="C77">
        <v>45</v>
      </c>
      <c r="G77" s="31">
        <v>8.5648148148148139E-4</v>
      </c>
      <c r="I77">
        <v>46</v>
      </c>
    </row>
    <row r="78" spans="1:9" x14ac:dyDescent="0.25">
      <c r="A78" s="31">
        <v>8.6817129629629527E-4</v>
      </c>
      <c r="C78">
        <v>44</v>
      </c>
      <c r="G78" s="31">
        <v>8.6805555555555551E-4</v>
      </c>
      <c r="I78">
        <v>45</v>
      </c>
    </row>
    <row r="79" spans="1:9" x14ac:dyDescent="0.25">
      <c r="A79" s="31">
        <v>8.7974537037036928E-4</v>
      </c>
      <c r="C79">
        <v>43</v>
      </c>
      <c r="G79" s="31">
        <v>8.7962962962962962E-4</v>
      </c>
      <c r="I79">
        <v>44</v>
      </c>
    </row>
    <row r="80" spans="1:9" x14ac:dyDescent="0.25">
      <c r="A80" s="31">
        <v>8.9131944444444328E-4</v>
      </c>
      <c r="C80">
        <v>42</v>
      </c>
      <c r="G80" s="31">
        <v>8.9120370370370362E-4</v>
      </c>
      <c r="I80">
        <v>43</v>
      </c>
    </row>
    <row r="81" spans="1:9" x14ac:dyDescent="0.25">
      <c r="A81" s="31">
        <v>9.0289351851851728E-4</v>
      </c>
      <c r="C81">
        <v>41</v>
      </c>
      <c r="G81" s="31">
        <v>9.0277777777777774E-4</v>
      </c>
      <c r="I81">
        <v>42</v>
      </c>
    </row>
    <row r="82" spans="1:9" x14ac:dyDescent="0.25">
      <c r="A82" s="31">
        <v>9.1446759259259129E-4</v>
      </c>
      <c r="C82">
        <v>40</v>
      </c>
      <c r="G82" s="31">
        <v>9.1435185185185185E-4</v>
      </c>
      <c r="I82">
        <v>41</v>
      </c>
    </row>
    <row r="83" spans="1:9" x14ac:dyDescent="0.25">
      <c r="A83" s="31">
        <v>9.2604166666666529E-4</v>
      </c>
      <c r="C83">
        <v>39</v>
      </c>
      <c r="G83" s="31">
        <v>9.2592592592592585E-4</v>
      </c>
      <c r="I83">
        <v>40</v>
      </c>
    </row>
    <row r="84" spans="1:9" x14ac:dyDescent="0.25">
      <c r="A84" s="31">
        <v>9.376157407407393E-4</v>
      </c>
      <c r="C84">
        <v>38</v>
      </c>
      <c r="G84" s="31">
        <v>9.3749999999999997E-4</v>
      </c>
      <c r="I84">
        <v>39</v>
      </c>
    </row>
    <row r="85" spans="1:9" x14ac:dyDescent="0.25">
      <c r="A85" s="31">
        <v>9.491898148148133E-4</v>
      </c>
      <c r="C85">
        <v>37</v>
      </c>
      <c r="G85" s="31">
        <v>9.4907407407407408E-4</v>
      </c>
      <c r="I85">
        <v>38</v>
      </c>
    </row>
    <row r="86" spans="1:9" x14ac:dyDescent="0.25">
      <c r="A86" s="31">
        <v>9.607638888888873E-4</v>
      </c>
      <c r="C86">
        <v>36</v>
      </c>
      <c r="G86" s="31">
        <v>9.6064814814814808E-4</v>
      </c>
      <c r="I86">
        <v>37</v>
      </c>
    </row>
    <row r="87" spans="1:9" x14ac:dyDescent="0.25">
      <c r="A87" s="31">
        <v>9.7233796296296131E-4</v>
      </c>
      <c r="C87">
        <v>35</v>
      </c>
      <c r="G87" s="31">
        <v>9.7222222222222219E-4</v>
      </c>
      <c r="I87">
        <v>36</v>
      </c>
    </row>
    <row r="88" spans="1:9" x14ac:dyDescent="0.25">
      <c r="A88" s="31">
        <v>9.8391203703703531E-4</v>
      </c>
      <c r="C88">
        <v>34</v>
      </c>
      <c r="G88" s="31">
        <v>9.837962962962962E-4</v>
      </c>
      <c r="I88">
        <v>35</v>
      </c>
    </row>
    <row r="89" spans="1:9" x14ac:dyDescent="0.25">
      <c r="A89" s="31">
        <v>9.9548611111110932E-4</v>
      </c>
      <c r="C89">
        <v>33</v>
      </c>
      <c r="G89" s="31">
        <v>9.9537037037037042E-4</v>
      </c>
      <c r="I89">
        <v>34</v>
      </c>
    </row>
    <row r="90" spans="1:9" x14ac:dyDescent="0.25">
      <c r="A90" s="31">
        <v>1.0070601851851833E-3</v>
      </c>
      <c r="C90">
        <v>32</v>
      </c>
      <c r="G90" s="31">
        <v>1.0069444444444444E-3</v>
      </c>
      <c r="I90">
        <v>33</v>
      </c>
    </row>
    <row r="91" spans="1:9" x14ac:dyDescent="0.25">
      <c r="A91" s="31">
        <v>1.0186342592592573E-3</v>
      </c>
      <c r="C91">
        <v>31</v>
      </c>
      <c r="G91" s="31">
        <v>1.0185185185185184E-3</v>
      </c>
      <c r="I91">
        <v>32</v>
      </c>
    </row>
    <row r="92" spans="1:9" x14ac:dyDescent="0.25">
      <c r="A92" s="31">
        <v>1.0302083333333313E-3</v>
      </c>
      <c r="C92">
        <v>30</v>
      </c>
      <c r="G92" s="31">
        <v>1.0300925925925926E-3</v>
      </c>
      <c r="I92">
        <v>31</v>
      </c>
    </row>
    <row r="93" spans="1:9" x14ac:dyDescent="0.25">
      <c r="A93" s="31">
        <v>1.0417824074074053E-3</v>
      </c>
      <c r="C93">
        <v>29</v>
      </c>
      <c r="G93" s="31">
        <v>1.0416666666666667E-3</v>
      </c>
      <c r="I93">
        <v>30</v>
      </c>
    </row>
    <row r="94" spans="1:9" x14ac:dyDescent="0.25">
      <c r="A94" s="31">
        <v>1.0533564814814793E-3</v>
      </c>
      <c r="C94">
        <v>28</v>
      </c>
      <c r="G94" s="31">
        <v>1.0532407407407407E-3</v>
      </c>
      <c r="I94">
        <v>29</v>
      </c>
    </row>
    <row r="95" spans="1:9" x14ac:dyDescent="0.25">
      <c r="A95" s="31">
        <v>1.0649305555555533E-3</v>
      </c>
      <c r="C95">
        <v>27</v>
      </c>
      <c r="G95" s="31">
        <v>1.0648148148148147E-3</v>
      </c>
      <c r="I95">
        <v>28</v>
      </c>
    </row>
    <row r="96" spans="1:9" x14ac:dyDescent="0.25">
      <c r="A96" s="31">
        <v>1.0765046296296273E-3</v>
      </c>
      <c r="C96">
        <v>26</v>
      </c>
      <c r="G96" s="31">
        <v>1.0763888888888889E-3</v>
      </c>
      <c r="I96">
        <v>27</v>
      </c>
    </row>
    <row r="97" spans="1:9" x14ac:dyDescent="0.25">
      <c r="A97" s="31">
        <v>1.0880787037037013E-3</v>
      </c>
      <c r="C97">
        <v>25</v>
      </c>
      <c r="G97" s="31">
        <v>1.0879629629629629E-3</v>
      </c>
      <c r="I97">
        <v>26</v>
      </c>
    </row>
    <row r="98" spans="1:9" x14ac:dyDescent="0.25">
      <c r="A98" s="31">
        <v>1.0996527777777754E-3</v>
      </c>
      <c r="C98">
        <v>24</v>
      </c>
      <c r="G98" s="31">
        <v>1.0995370370370369E-3</v>
      </c>
      <c r="I98">
        <v>25</v>
      </c>
    </row>
    <row r="99" spans="1:9" x14ac:dyDescent="0.25">
      <c r="A99" s="31">
        <v>1.1112268518518494E-3</v>
      </c>
      <c r="C99">
        <v>23</v>
      </c>
      <c r="G99" s="31">
        <v>1.1111111111111111E-3</v>
      </c>
      <c r="I99">
        <v>24</v>
      </c>
    </row>
    <row r="100" spans="1:9" x14ac:dyDescent="0.25">
      <c r="A100" s="31">
        <v>1.1228009259259234E-3</v>
      </c>
      <c r="C100">
        <v>22</v>
      </c>
      <c r="G100" s="31">
        <v>1.1226851851851851E-3</v>
      </c>
      <c r="I100">
        <v>23</v>
      </c>
    </row>
    <row r="101" spans="1:9" x14ac:dyDescent="0.25">
      <c r="A101" s="31">
        <v>1.1343749999999974E-3</v>
      </c>
      <c r="C101">
        <v>21</v>
      </c>
      <c r="G101" s="31">
        <v>1.1342592592592591E-3</v>
      </c>
      <c r="I101">
        <v>22</v>
      </c>
    </row>
    <row r="102" spans="1:9" x14ac:dyDescent="0.25">
      <c r="A102" s="31">
        <v>1.1459490740740714E-3</v>
      </c>
      <c r="C102">
        <v>20</v>
      </c>
      <c r="G102" s="31">
        <v>1.1458333333333333E-3</v>
      </c>
      <c r="I102">
        <v>21</v>
      </c>
    </row>
    <row r="103" spans="1:9" x14ac:dyDescent="0.25">
      <c r="A103" s="31">
        <v>1.1575231481481454E-3</v>
      </c>
      <c r="C103">
        <v>19</v>
      </c>
      <c r="G103" s="31">
        <v>1.1574074074074073E-3</v>
      </c>
      <c r="I103">
        <v>20</v>
      </c>
    </row>
    <row r="104" spans="1:9" x14ac:dyDescent="0.25">
      <c r="A104" s="31">
        <v>1.1690972222222194E-3</v>
      </c>
      <c r="C104">
        <v>18</v>
      </c>
      <c r="G104" s="31">
        <v>1.1689814814814813E-3</v>
      </c>
      <c r="I104">
        <v>19</v>
      </c>
    </row>
    <row r="105" spans="1:9" x14ac:dyDescent="0.25">
      <c r="A105" s="31">
        <v>1.1806712962962934E-3</v>
      </c>
      <c r="C105">
        <v>17</v>
      </c>
      <c r="G105" s="31">
        <v>1.1805555555555556E-3</v>
      </c>
      <c r="I105">
        <v>18</v>
      </c>
    </row>
    <row r="106" spans="1:9" x14ac:dyDescent="0.25">
      <c r="A106" s="31">
        <v>1.1922453703703674E-3</v>
      </c>
      <c r="C106">
        <v>16</v>
      </c>
      <c r="G106" s="31">
        <v>1.1921296296296296E-3</v>
      </c>
      <c r="I106">
        <v>17</v>
      </c>
    </row>
    <row r="107" spans="1:9" x14ac:dyDescent="0.25">
      <c r="A107" s="31">
        <v>1.2038194444444414E-3</v>
      </c>
      <c r="C107">
        <v>15</v>
      </c>
      <c r="G107" s="31">
        <v>1.2037037037037036E-3</v>
      </c>
      <c r="I107">
        <v>16</v>
      </c>
    </row>
    <row r="108" spans="1:9" x14ac:dyDescent="0.25">
      <c r="A108" s="31">
        <v>1.2153935185185154E-3</v>
      </c>
      <c r="C108">
        <v>14</v>
      </c>
      <c r="G108" s="31">
        <v>1.2152777777777778E-3</v>
      </c>
      <c r="I108">
        <v>15</v>
      </c>
    </row>
    <row r="109" spans="1:9" x14ac:dyDescent="0.25">
      <c r="A109" s="31">
        <v>1.2269675925925894E-3</v>
      </c>
      <c r="C109">
        <v>13</v>
      </c>
      <c r="G109" s="31">
        <v>1.2268518518518518E-3</v>
      </c>
      <c r="I109">
        <v>14</v>
      </c>
    </row>
    <row r="110" spans="1:9" x14ac:dyDescent="0.25">
      <c r="A110" s="31">
        <v>1.2385416666666634E-3</v>
      </c>
      <c r="C110">
        <v>12</v>
      </c>
      <c r="G110" s="31">
        <v>1.2384259259259258E-3</v>
      </c>
      <c r="I110">
        <v>13</v>
      </c>
    </row>
    <row r="111" spans="1:9" x14ac:dyDescent="0.25">
      <c r="A111" s="31">
        <v>1.2501157407407374E-3</v>
      </c>
      <c r="C111">
        <v>11</v>
      </c>
      <c r="G111" s="31">
        <v>1.25E-3</v>
      </c>
      <c r="I111">
        <v>12</v>
      </c>
    </row>
    <row r="112" spans="1:9" x14ac:dyDescent="0.25">
      <c r="A112" s="31">
        <v>1.2616898148148114E-3</v>
      </c>
      <c r="C112">
        <v>10</v>
      </c>
      <c r="G112" s="31">
        <v>1.261574074074074E-3</v>
      </c>
      <c r="I112">
        <v>11</v>
      </c>
    </row>
    <row r="113" spans="1:9" x14ac:dyDescent="0.25">
      <c r="A113" s="31">
        <v>1.2732638888888854E-3</v>
      </c>
      <c r="C113">
        <v>9</v>
      </c>
      <c r="G113" s="31">
        <v>1.273148148148148E-3</v>
      </c>
      <c r="I113">
        <v>10</v>
      </c>
    </row>
    <row r="114" spans="1:9" x14ac:dyDescent="0.25">
      <c r="A114" s="31">
        <v>1.2848379629629594E-3</v>
      </c>
      <c r="C114">
        <v>8</v>
      </c>
      <c r="G114" s="31">
        <v>1.2847222222222223E-3</v>
      </c>
      <c r="I114">
        <v>9</v>
      </c>
    </row>
    <row r="115" spans="1:9" x14ac:dyDescent="0.25">
      <c r="A115" s="31">
        <v>1.2964120370370334E-3</v>
      </c>
      <c r="C115">
        <v>7</v>
      </c>
      <c r="G115" s="31">
        <v>1.2962962962962963E-3</v>
      </c>
      <c r="I115">
        <v>8</v>
      </c>
    </row>
    <row r="116" spans="1:9" x14ac:dyDescent="0.25">
      <c r="A116" s="31">
        <v>1.3079861111111074E-3</v>
      </c>
      <c r="C116">
        <v>6</v>
      </c>
      <c r="G116" s="31">
        <v>1.3078703703703703E-3</v>
      </c>
      <c r="I116">
        <v>7</v>
      </c>
    </row>
    <row r="117" spans="1:9" x14ac:dyDescent="0.25">
      <c r="A117" s="31">
        <v>1.3195601851851814E-3</v>
      </c>
      <c r="C117">
        <v>5</v>
      </c>
      <c r="G117" s="31">
        <v>1.3194444444444445E-3</v>
      </c>
      <c r="I117">
        <v>6</v>
      </c>
    </row>
    <row r="118" spans="1:9" x14ac:dyDescent="0.25">
      <c r="A118" s="31">
        <v>1.3311342592592554E-3</v>
      </c>
      <c r="C118">
        <v>4</v>
      </c>
      <c r="G118" s="31">
        <v>1.3310185185185185E-3</v>
      </c>
      <c r="I118">
        <v>5</v>
      </c>
    </row>
    <row r="119" spans="1:9" x14ac:dyDescent="0.25">
      <c r="A119" s="31">
        <v>1.3427083333333294E-3</v>
      </c>
      <c r="C119">
        <v>3</v>
      </c>
      <c r="G119" s="31">
        <v>1.3425925925925925E-3</v>
      </c>
      <c r="I119">
        <v>4</v>
      </c>
    </row>
    <row r="120" spans="1:9" x14ac:dyDescent="0.25">
      <c r="A120" s="31">
        <v>1.3542824074074034E-3</v>
      </c>
      <c r="C120">
        <v>2</v>
      </c>
      <c r="G120" s="31">
        <v>1.3541666666666665E-3</v>
      </c>
      <c r="I120">
        <v>3</v>
      </c>
    </row>
    <row r="121" spans="1:9" x14ac:dyDescent="0.25">
      <c r="A121" s="31">
        <v>1.3658564814814774E-3</v>
      </c>
      <c r="C121">
        <v>1</v>
      </c>
      <c r="G121" s="31">
        <v>1.3657407407407407E-3</v>
      </c>
      <c r="I121">
        <v>2</v>
      </c>
    </row>
    <row r="122" spans="1:9" x14ac:dyDescent="0.25">
      <c r="A122" s="31">
        <v>1.3774305555555514E-3</v>
      </c>
      <c r="C122">
        <v>0</v>
      </c>
      <c r="G122" s="31">
        <v>1.3773148148148147E-3</v>
      </c>
      <c r="I122">
        <v>1</v>
      </c>
    </row>
    <row r="123" spans="1:9" x14ac:dyDescent="0.25">
      <c r="A123"/>
      <c r="G123" s="31">
        <v>1.3888888888888887E-3</v>
      </c>
      <c r="I123">
        <v>0</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zoomScale="83" zoomScaleNormal="83" workbookViewId="0">
      <selection activeCell="A3" sqref="A3:IV3"/>
    </sheetView>
  </sheetViews>
  <sheetFormatPr defaultRowHeight="13.2" x14ac:dyDescent="0.25"/>
  <cols>
    <col min="1" max="1" width="1.109375" customWidth="1"/>
    <col min="2" max="2" width="64.44140625" customWidth="1"/>
    <col min="3" max="3" width="1.5546875" customWidth="1"/>
    <col min="4" max="4" width="5.5546875" customWidth="1"/>
    <col min="5" max="6" width="16" customWidth="1"/>
  </cols>
  <sheetData>
    <row r="1" spans="2:6" x14ac:dyDescent="0.25">
      <c r="B1" s="35" t="s">
        <v>49</v>
      </c>
      <c r="C1" s="35"/>
      <c r="D1" s="36"/>
      <c r="E1" s="36"/>
      <c r="F1" s="36"/>
    </row>
    <row r="2" spans="2:6" x14ac:dyDescent="0.25">
      <c r="B2" s="35" t="s">
        <v>50</v>
      </c>
      <c r="C2" s="35"/>
      <c r="D2" s="36"/>
      <c r="E2" s="36"/>
      <c r="F2" s="36"/>
    </row>
    <row r="3" spans="2:6" x14ac:dyDescent="0.25">
      <c r="B3" s="37"/>
      <c r="C3" s="37"/>
      <c r="D3" s="38"/>
      <c r="E3" s="38"/>
      <c r="F3" s="38"/>
    </row>
    <row r="4" spans="2:6" ht="52.8" x14ac:dyDescent="0.25">
      <c r="B4" s="37" t="s">
        <v>51</v>
      </c>
      <c r="C4" s="37"/>
      <c r="D4" s="38"/>
      <c r="E4" s="38"/>
      <c r="F4" s="38"/>
    </row>
    <row r="5" spans="2:6" x14ac:dyDescent="0.25">
      <c r="B5" s="37"/>
      <c r="C5" s="37"/>
      <c r="D5" s="38"/>
      <c r="E5" s="38"/>
      <c r="F5" s="38"/>
    </row>
    <row r="6" spans="2:6" x14ac:dyDescent="0.25">
      <c r="B6" s="35" t="s">
        <v>52</v>
      </c>
      <c r="C6" s="35"/>
      <c r="D6" s="36"/>
      <c r="E6" s="36" t="s">
        <v>53</v>
      </c>
      <c r="F6" s="36" t="s">
        <v>54</v>
      </c>
    </row>
    <row r="7" spans="2:6" x14ac:dyDescent="0.25">
      <c r="B7" s="37"/>
      <c r="C7" s="37"/>
      <c r="D7" s="38"/>
      <c r="E7" s="38"/>
      <c r="F7" s="38"/>
    </row>
    <row r="8" spans="2:6" ht="39.6" x14ac:dyDescent="0.25">
      <c r="B8" s="39" t="s">
        <v>55</v>
      </c>
      <c r="C8" s="40"/>
      <c r="D8" s="41"/>
      <c r="E8" s="41">
        <v>3</v>
      </c>
      <c r="F8" s="42" t="s">
        <v>56</v>
      </c>
    </row>
    <row r="9" spans="2:6" x14ac:dyDescent="0.25">
      <c r="B9" s="37"/>
      <c r="C9" s="37"/>
      <c r="D9" s="38"/>
      <c r="E9" s="38"/>
      <c r="F9" s="38"/>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zoomScale="83" zoomScaleNormal="83" workbookViewId="0">
      <selection activeCell="A3" sqref="A3:IV3"/>
    </sheetView>
  </sheetViews>
  <sheetFormatPr defaultColWidth="11.5546875" defaultRowHeight="13.2" x14ac:dyDescent="0.25"/>
  <cols>
    <col min="1" max="1" width="21.109375" style="20" customWidth="1"/>
    <col min="2" max="2" width="18.6640625" style="20" customWidth="1"/>
    <col min="3" max="3" width="11.33203125" style="20" customWidth="1"/>
    <col min="4" max="4" width="10.109375" style="20" customWidth="1"/>
    <col min="5" max="5" width="17.5546875" style="21" customWidth="1"/>
    <col min="6" max="16384" width="11.5546875" style="20"/>
  </cols>
  <sheetData>
    <row r="1" spans="1:5" x14ac:dyDescent="0.25">
      <c r="A1" s="23" t="s">
        <v>0</v>
      </c>
      <c r="B1" s="22" t="s">
        <v>1</v>
      </c>
      <c r="C1" s="22" t="s">
        <v>5</v>
      </c>
      <c r="D1" s="22" t="s">
        <v>6</v>
      </c>
      <c r="E1" s="24" t="s">
        <v>21</v>
      </c>
    </row>
    <row r="2" spans="1:5" x14ac:dyDescent="0.25">
      <c r="A2" s="66" t="s">
        <v>110</v>
      </c>
      <c r="B2" s="66" t="s">
        <v>108</v>
      </c>
      <c r="C2" s="77">
        <v>205</v>
      </c>
      <c r="D2" s="3">
        <v>455</v>
      </c>
      <c r="E2" s="25">
        <f t="shared" ref="E2:E33" si="0">D2/C2</f>
        <v>2.2195121951219514</v>
      </c>
    </row>
    <row r="3" spans="1:5" s="2" customFormat="1" x14ac:dyDescent="0.25">
      <c r="A3" s="17" t="s">
        <v>101</v>
      </c>
      <c r="B3" s="17" t="s">
        <v>95</v>
      </c>
      <c r="C3" s="18">
        <v>152</v>
      </c>
      <c r="D3" s="3">
        <v>320</v>
      </c>
      <c r="E3" s="25">
        <f t="shared" si="0"/>
        <v>2.1052631578947367</v>
      </c>
    </row>
    <row r="4" spans="1:5" s="2" customFormat="1" x14ac:dyDescent="0.25">
      <c r="A4" s="17" t="s">
        <v>136</v>
      </c>
      <c r="B4" s="17" t="s">
        <v>135</v>
      </c>
      <c r="C4" s="18">
        <v>153</v>
      </c>
      <c r="D4" s="3">
        <v>300</v>
      </c>
      <c r="E4" s="25">
        <f t="shared" si="0"/>
        <v>1.9607843137254901</v>
      </c>
    </row>
    <row r="5" spans="1:5" s="2" customFormat="1" x14ac:dyDescent="0.25">
      <c r="A5" s="17" t="s">
        <v>97</v>
      </c>
      <c r="B5" s="17" t="s">
        <v>95</v>
      </c>
      <c r="C5" s="18">
        <v>159</v>
      </c>
      <c r="D5" s="3">
        <v>305</v>
      </c>
      <c r="E5" s="25">
        <f t="shared" si="0"/>
        <v>1.9182389937106918</v>
      </c>
    </row>
    <row r="6" spans="1:5" s="2" customFormat="1" x14ac:dyDescent="0.25">
      <c r="A6" s="17" t="s">
        <v>138</v>
      </c>
      <c r="B6" s="17" t="s">
        <v>135</v>
      </c>
      <c r="C6" s="18">
        <v>174</v>
      </c>
      <c r="D6" s="3">
        <v>325</v>
      </c>
      <c r="E6" s="25">
        <f t="shared" si="0"/>
        <v>1.867816091954023</v>
      </c>
    </row>
    <row r="7" spans="1:5" s="2" customFormat="1" x14ac:dyDescent="0.25">
      <c r="A7" s="17" t="s">
        <v>69</v>
      </c>
      <c r="B7" s="17" t="s">
        <v>64</v>
      </c>
      <c r="C7" s="18">
        <v>183</v>
      </c>
      <c r="D7" s="3">
        <v>340</v>
      </c>
      <c r="E7" s="25">
        <f t="shared" si="0"/>
        <v>1.8579234972677596</v>
      </c>
    </row>
    <row r="8" spans="1:5" s="2" customFormat="1" x14ac:dyDescent="0.25">
      <c r="A8" s="46" t="s">
        <v>137</v>
      </c>
      <c r="B8" s="46" t="s">
        <v>135</v>
      </c>
      <c r="C8" s="70">
        <v>170</v>
      </c>
      <c r="D8" s="53">
        <v>310</v>
      </c>
      <c r="E8" s="59">
        <f t="shared" si="0"/>
        <v>1.8235294117647058</v>
      </c>
    </row>
    <row r="9" spans="1:5" s="2" customFormat="1" x14ac:dyDescent="0.25">
      <c r="A9" s="46" t="s">
        <v>66</v>
      </c>
      <c r="B9" s="46" t="s">
        <v>64</v>
      </c>
      <c r="C9" s="70">
        <v>211</v>
      </c>
      <c r="D9" s="53">
        <v>380</v>
      </c>
      <c r="E9" s="59">
        <f t="shared" si="0"/>
        <v>1.8009478672985781</v>
      </c>
    </row>
    <row r="10" spans="1:5" s="2" customFormat="1" x14ac:dyDescent="0.25">
      <c r="A10" s="69" t="s">
        <v>126</v>
      </c>
      <c r="B10" s="69" t="s">
        <v>127</v>
      </c>
      <c r="C10" s="50">
        <v>212</v>
      </c>
      <c r="D10" s="53">
        <v>380</v>
      </c>
      <c r="E10" s="59">
        <f t="shared" si="0"/>
        <v>1.7924528301886793</v>
      </c>
    </row>
    <row r="11" spans="1:5" s="2" customFormat="1" x14ac:dyDescent="0.25">
      <c r="A11" s="69" t="s">
        <v>100</v>
      </c>
      <c r="B11" s="69" t="s">
        <v>95</v>
      </c>
      <c r="C11" s="50">
        <v>197</v>
      </c>
      <c r="D11" s="53">
        <v>350</v>
      </c>
      <c r="E11" s="59">
        <f t="shared" si="0"/>
        <v>1.7766497461928934</v>
      </c>
    </row>
    <row r="12" spans="1:5" s="2" customFormat="1" x14ac:dyDescent="0.25">
      <c r="A12" s="46" t="s">
        <v>105</v>
      </c>
      <c r="B12" s="46" t="s">
        <v>103</v>
      </c>
      <c r="C12" s="61">
        <v>170</v>
      </c>
      <c r="D12" s="53">
        <v>300</v>
      </c>
      <c r="E12" s="59">
        <f t="shared" si="0"/>
        <v>1.7647058823529411</v>
      </c>
    </row>
    <row r="13" spans="1:5" s="2" customFormat="1" x14ac:dyDescent="0.25">
      <c r="A13" s="60" t="s">
        <v>124</v>
      </c>
      <c r="B13" s="60" t="s">
        <v>125</v>
      </c>
      <c r="C13" s="61">
        <v>145</v>
      </c>
      <c r="D13" s="53">
        <v>255</v>
      </c>
      <c r="E13" s="59">
        <f t="shared" si="0"/>
        <v>1.7586206896551724</v>
      </c>
    </row>
    <row r="14" spans="1:5" s="2" customFormat="1" x14ac:dyDescent="0.25">
      <c r="A14" s="17" t="s">
        <v>132</v>
      </c>
      <c r="B14" s="17" t="s">
        <v>129</v>
      </c>
      <c r="C14" s="50">
        <v>168</v>
      </c>
      <c r="D14" s="53">
        <v>290</v>
      </c>
      <c r="E14" s="25">
        <f t="shared" si="0"/>
        <v>1.7261904761904763</v>
      </c>
    </row>
    <row r="15" spans="1:5" s="2" customFormat="1" x14ac:dyDescent="0.25">
      <c r="A15" s="17" t="s">
        <v>159</v>
      </c>
      <c r="B15" s="17" t="s">
        <v>151</v>
      </c>
      <c r="C15" s="18">
        <v>197</v>
      </c>
      <c r="D15" s="3">
        <v>340</v>
      </c>
      <c r="E15" s="25">
        <f t="shared" si="0"/>
        <v>1.7258883248730965</v>
      </c>
    </row>
    <row r="16" spans="1:5" s="2" customFormat="1" x14ac:dyDescent="0.25">
      <c r="A16" s="17" t="s">
        <v>59</v>
      </c>
      <c r="B16" s="17" t="s">
        <v>58</v>
      </c>
      <c r="C16" s="18">
        <v>196</v>
      </c>
      <c r="D16" s="3">
        <v>335</v>
      </c>
      <c r="E16" s="25">
        <f t="shared" si="0"/>
        <v>1.7091836734693877</v>
      </c>
    </row>
    <row r="17" spans="1:5" x14ac:dyDescent="0.25">
      <c r="A17" s="17" t="s">
        <v>188</v>
      </c>
      <c r="B17" s="17" t="s">
        <v>185</v>
      </c>
      <c r="C17" s="18">
        <v>196</v>
      </c>
      <c r="D17" s="3">
        <v>330</v>
      </c>
      <c r="E17" s="25">
        <f t="shared" si="0"/>
        <v>1.6836734693877551</v>
      </c>
    </row>
    <row r="18" spans="1:5" x14ac:dyDescent="0.25">
      <c r="A18" s="17" t="s">
        <v>63</v>
      </c>
      <c r="B18" s="17" t="s">
        <v>220</v>
      </c>
      <c r="C18" s="18">
        <v>214</v>
      </c>
      <c r="D18" s="19">
        <v>355</v>
      </c>
      <c r="E18" s="25">
        <f t="shared" si="0"/>
        <v>1.6588785046728971</v>
      </c>
    </row>
    <row r="19" spans="1:5" x14ac:dyDescent="0.25">
      <c r="A19" s="17" t="s">
        <v>141</v>
      </c>
      <c r="B19" s="17" t="s">
        <v>135</v>
      </c>
      <c r="C19" s="18">
        <v>172</v>
      </c>
      <c r="D19" s="3">
        <v>285</v>
      </c>
      <c r="E19" s="25">
        <f t="shared" si="0"/>
        <v>1.6569767441860466</v>
      </c>
    </row>
    <row r="20" spans="1:5" x14ac:dyDescent="0.25">
      <c r="A20" s="17" t="s">
        <v>94</v>
      </c>
      <c r="B20" s="17" t="s">
        <v>95</v>
      </c>
      <c r="C20" s="18">
        <v>166</v>
      </c>
      <c r="D20" s="3">
        <v>275</v>
      </c>
      <c r="E20" s="25">
        <f t="shared" si="0"/>
        <v>1.6566265060240963</v>
      </c>
    </row>
    <row r="21" spans="1:5" x14ac:dyDescent="0.25">
      <c r="A21" s="17" t="s">
        <v>139</v>
      </c>
      <c r="B21" s="17" t="s">
        <v>135</v>
      </c>
      <c r="C21" s="18">
        <v>141</v>
      </c>
      <c r="D21" s="3">
        <v>230</v>
      </c>
      <c r="E21" s="25">
        <f t="shared" si="0"/>
        <v>1.6312056737588652</v>
      </c>
    </row>
    <row r="22" spans="1:5" x14ac:dyDescent="0.25">
      <c r="A22" s="17" t="s">
        <v>152</v>
      </c>
      <c r="B22" s="17" t="s">
        <v>151</v>
      </c>
      <c r="C22" s="18">
        <v>200</v>
      </c>
      <c r="D22" s="3">
        <v>325</v>
      </c>
      <c r="E22" s="25">
        <f t="shared" si="0"/>
        <v>1.625</v>
      </c>
    </row>
    <row r="23" spans="1:5" x14ac:dyDescent="0.25">
      <c r="A23" s="17" t="s">
        <v>215</v>
      </c>
      <c r="B23" s="17" t="s">
        <v>214</v>
      </c>
      <c r="C23" s="18">
        <v>225</v>
      </c>
      <c r="D23" s="19">
        <v>365</v>
      </c>
      <c r="E23" s="25">
        <f t="shared" si="0"/>
        <v>1.6222222222222222</v>
      </c>
    </row>
    <row r="24" spans="1:5" x14ac:dyDescent="0.25">
      <c r="A24" s="17" t="s">
        <v>142</v>
      </c>
      <c r="B24" s="17" t="s">
        <v>135</v>
      </c>
      <c r="C24" s="18">
        <v>145</v>
      </c>
      <c r="D24" s="3">
        <v>235</v>
      </c>
      <c r="E24" s="25">
        <f t="shared" si="0"/>
        <v>1.6206896551724137</v>
      </c>
    </row>
    <row r="25" spans="1:5" x14ac:dyDescent="0.25">
      <c r="A25" s="46" t="s">
        <v>113</v>
      </c>
      <c r="B25" s="46" t="s">
        <v>108</v>
      </c>
      <c r="C25" s="70">
        <v>179</v>
      </c>
      <c r="D25" s="53">
        <v>290</v>
      </c>
      <c r="E25" s="59">
        <f t="shared" si="0"/>
        <v>1.6201117318435754</v>
      </c>
    </row>
    <row r="26" spans="1:5" x14ac:dyDescent="0.25">
      <c r="A26" s="69" t="s">
        <v>107</v>
      </c>
      <c r="B26" s="69" t="s">
        <v>108</v>
      </c>
      <c r="C26" s="70">
        <v>192</v>
      </c>
      <c r="D26" s="53">
        <v>310</v>
      </c>
      <c r="E26" s="59">
        <f t="shared" si="0"/>
        <v>1.6145833333333333</v>
      </c>
    </row>
    <row r="27" spans="1:5" x14ac:dyDescent="0.25">
      <c r="A27" s="69" t="s">
        <v>93</v>
      </c>
      <c r="B27" s="69" t="s">
        <v>89</v>
      </c>
      <c r="C27" s="50">
        <v>152</v>
      </c>
      <c r="D27" s="53">
        <v>245</v>
      </c>
      <c r="E27" s="59">
        <f t="shared" si="0"/>
        <v>1.611842105263158</v>
      </c>
    </row>
    <row r="28" spans="1:5" x14ac:dyDescent="0.25">
      <c r="A28" s="17" t="s">
        <v>133</v>
      </c>
      <c r="B28" s="17" t="s">
        <v>129</v>
      </c>
      <c r="C28" s="18">
        <v>298</v>
      </c>
      <c r="D28" s="3">
        <v>480</v>
      </c>
      <c r="E28" s="25">
        <f t="shared" si="0"/>
        <v>1.6107382550335569</v>
      </c>
    </row>
    <row r="29" spans="1:5" x14ac:dyDescent="0.25">
      <c r="A29" s="60" t="s">
        <v>119</v>
      </c>
      <c r="B29" s="60" t="s">
        <v>120</v>
      </c>
      <c r="C29" s="61">
        <v>298</v>
      </c>
      <c r="D29" s="53">
        <v>480</v>
      </c>
      <c r="E29" s="59">
        <f t="shared" si="0"/>
        <v>1.6107382550335569</v>
      </c>
    </row>
    <row r="30" spans="1:5" x14ac:dyDescent="0.25">
      <c r="A30" s="60" t="s">
        <v>169</v>
      </c>
      <c r="B30" s="60" t="s">
        <v>166</v>
      </c>
      <c r="C30" s="61">
        <v>174</v>
      </c>
      <c r="D30" s="53">
        <v>275</v>
      </c>
      <c r="E30" s="59">
        <f t="shared" si="0"/>
        <v>1.5804597701149425</v>
      </c>
    </row>
    <row r="31" spans="1:5" x14ac:dyDescent="0.25">
      <c r="A31" s="60" t="s">
        <v>196</v>
      </c>
      <c r="B31" s="60" t="s">
        <v>195</v>
      </c>
      <c r="C31" s="61">
        <v>193</v>
      </c>
      <c r="D31" s="53">
        <v>305</v>
      </c>
      <c r="E31" s="59">
        <f t="shared" si="0"/>
        <v>1.5803108808290156</v>
      </c>
    </row>
    <row r="32" spans="1:5" x14ac:dyDescent="0.25">
      <c r="A32" s="60" t="s">
        <v>143</v>
      </c>
      <c r="B32" s="60" t="s">
        <v>135</v>
      </c>
      <c r="C32" s="61">
        <v>204</v>
      </c>
      <c r="D32" s="53">
        <v>320</v>
      </c>
      <c r="E32" s="59">
        <f t="shared" si="0"/>
        <v>1.5686274509803921</v>
      </c>
    </row>
    <row r="33" spans="1:5" x14ac:dyDescent="0.25">
      <c r="A33" s="46" t="s">
        <v>213</v>
      </c>
      <c r="B33" s="46" t="s">
        <v>211</v>
      </c>
      <c r="C33" s="61">
        <v>169</v>
      </c>
      <c r="D33" s="62">
        <v>265</v>
      </c>
      <c r="E33" s="59">
        <f t="shared" si="0"/>
        <v>1.5680473372781065</v>
      </c>
    </row>
    <row r="34" spans="1:5" x14ac:dyDescent="0.25">
      <c r="A34" s="17" t="s">
        <v>122</v>
      </c>
      <c r="B34" s="17" t="s">
        <v>120</v>
      </c>
      <c r="C34" s="18">
        <v>195</v>
      </c>
      <c r="D34" s="3">
        <v>305</v>
      </c>
      <c r="E34" s="25">
        <f t="shared" ref="E34:E65" si="1">D34/C34</f>
        <v>1.5641025641025641</v>
      </c>
    </row>
    <row r="35" spans="1:5" x14ac:dyDescent="0.25">
      <c r="A35" s="17" t="s">
        <v>75</v>
      </c>
      <c r="B35" s="17" t="s">
        <v>76</v>
      </c>
      <c r="C35" s="18">
        <v>160</v>
      </c>
      <c r="D35" s="3">
        <v>250</v>
      </c>
      <c r="E35" s="25">
        <f t="shared" si="1"/>
        <v>1.5625</v>
      </c>
    </row>
    <row r="36" spans="1:5" x14ac:dyDescent="0.25">
      <c r="A36" s="17" t="s">
        <v>140</v>
      </c>
      <c r="B36" s="17" t="s">
        <v>135</v>
      </c>
      <c r="C36" s="18">
        <v>176</v>
      </c>
      <c r="D36" s="3">
        <v>275</v>
      </c>
      <c r="E36" s="25">
        <f t="shared" si="1"/>
        <v>1.5625</v>
      </c>
    </row>
    <row r="37" spans="1:5" x14ac:dyDescent="0.25">
      <c r="A37" s="17" t="s">
        <v>99</v>
      </c>
      <c r="B37" s="17" t="s">
        <v>95</v>
      </c>
      <c r="C37" s="18">
        <v>173</v>
      </c>
      <c r="D37" s="3">
        <v>270</v>
      </c>
      <c r="E37" s="25">
        <f t="shared" si="1"/>
        <v>1.5606936416184971</v>
      </c>
    </row>
    <row r="38" spans="1:5" x14ac:dyDescent="0.25">
      <c r="A38" s="17" t="s">
        <v>163</v>
      </c>
      <c r="B38" s="17" t="s">
        <v>164</v>
      </c>
      <c r="C38" s="18">
        <v>164</v>
      </c>
      <c r="D38" s="3">
        <v>255</v>
      </c>
      <c r="E38" s="25">
        <f t="shared" si="1"/>
        <v>1.5548780487804879</v>
      </c>
    </row>
    <row r="39" spans="1:5" x14ac:dyDescent="0.25">
      <c r="A39" s="17" t="s">
        <v>216</v>
      </c>
      <c r="B39" s="17" t="s">
        <v>214</v>
      </c>
      <c r="C39" s="18">
        <v>184</v>
      </c>
      <c r="D39" s="19">
        <v>280</v>
      </c>
      <c r="E39" s="25">
        <f t="shared" si="1"/>
        <v>1.5217391304347827</v>
      </c>
    </row>
    <row r="40" spans="1:5" x14ac:dyDescent="0.25">
      <c r="A40" s="17" t="s">
        <v>104</v>
      </c>
      <c r="B40" s="17" t="s">
        <v>103</v>
      </c>
      <c r="C40" s="18">
        <v>183</v>
      </c>
      <c r="D40" s="3">
        <v>275</v>
      </c>
      <c r="E40" s="25">
        <f t="shared" si="1"/>
        <v>1.5027322404371584</v>
      </c>
    </row>
    <row r="41" spans="1:5" x14ac:dyDescent="0.25">
      <c r="A41" s="17" t="s">
        <v>78</v>
      </c>
      <c r="B41" s="17" t="s">
        <v>76</v>
      </c>
      <c r="C41" s="18">
        <v>193</v>
      </c>
      <c r="D41" s="3">
        <v>290</v>
      </c>
      <c r="E41" s="25">
        <f t="shared" si="1"/>
        <v>1.5025906735751295</v>
      </c>
    </row>
    <row r="42" spans="1:5" x14ac:dyDescent="0.25">
      <c r="A42" s="69" t="s">
        <v>123</v>
      </c>
      <c r="B42" s="69" t="s">
        <v>120</v>
      </c>
      <c r="C42" s="70">
        <v>180</v>
      </c>
      <c r="D42" s="53">
        <v>270</v>
      </c>
      <c r="E42" s="59">
        <f t="shared" si="1"/>
        <v>1.5</v>
      </c>
    </row>
    <row r="43" spans="1:5" x14ac:dyDescent="0.25">
      <c r="A43" s="47" t="s">
        <v>173</v>
      </c>
      <c r="B43" s="47" t="s">
        <v>172</v>
      </c>
      <c r="C43" s="50">
        <v>177</v>
      </c>
      <c r="D43" s="53">
        <v>260</v>
      </c>
      <c r="E43" s="59">
        <f t="shared" si="1"/>
        <v>1.4689265536723164</v>
      </c>
    </row>
    <row r="44" spans="1:5" x14ac:dyDescent="0.25">
      <c r="A44" s="60" t="s">
        <v>81</v>
      </c>
      <c r="B44" s="60" t="s">
        <v>76</v>
      </c>
      <c r="C44" s="61">
        <v>157</v>
      </c>
      <c r="D44" s="53">
        <v>230</v>
      </c>
      <c r="E44" s="59">
        <f t="shared" si="1"/>
        <v>1.4649681528662419</v>
      </c>
    </row>
    <row r="45" spans="1:5" x14ac:dyDescent="0.25">
      <c r="A45" s="60" t="s">
        <v>197</v>
      </c>
      <c r="B45" s="60" t="s">
        <v>195</v>
      </c>
      <c r="C45" s="61">
        <v>181</v>
      </c>
      <c r="D45" s="53">
        <v>265</v>
      </c>
      <c r="E45" s="59">
        <f t="shared" si="1"/>
        <v>1.4640883977900552</v>
      </c>
    </row>
    <row r="46" spans="1:5" x14ac:dyDescent="0.25">
      <c r="A46" s="60" t="s">
        <v>130</v>
      </c>
      <c r="B46" s="60" t="s">
        <v>129</v>
      </c>
      <c r="C46" s="61">
        <v>168</v>
      </c>
      <c r="D46" s="53">
        <v>245</v>
      </c>
      <c r="E46" s="59">
        <f t="shared" si="1"/>
        <v>1.4583333333333333</v>
      </c>
    </row>
    <row r="47" spans="1:5" x14ac:dyDescent="0.25">
      <c r="A47" s="60" t="s">
        <v>194</v>
      </c>
      <c r="B47" s="60" t="s">
        <v>195</v>
      </c>
      <c r="C47" s="50">
        <v>196</v>
      </c>
      <c r="D47" s="53">
        <v>285</v>
      </c>
      <c r="E47" s="59">
        <f t="shared" si="1"/>
        <v>1.4540816326530612</v>
      </c>
    </row>
    <row r="48" spans="1:5" x14ac:dyDescent="0.25">
      <c r="A48" s="60" t="s">
        <v>88</v>
      </c>
      <c r="B48" s="60" t="s">
        <v>89</v>
      </c>
      <c r="C48" s="61">
        <v>173</v>
      </c>
      <c r="D48" s="53">
        <v>250</v>
      </c>
      <c r="E48" s="59">
        <f t="shared" si="1"/>
        <v>1.4450867052023122</v>
      </c>
    </row>
    <row r="49" spans="1:5" x14ac:dyDescent="0.25">
      <c r="A49" s="60" t="s">
        <v>77</v>
      </c>
      <c r="B49" s="60" t="s">
        <v>103</v>
      </c>
      <c r="C49" s="61">
        <v>184</v>
      </c>
      <c r="D49" s="53">
        <v>265</v>
      </c>
      <c r="E49" s="59">
        <f t="shared" si="1"/>
        <v>1.4402173913043479</v>
      </c>
    </row>
    <row r="50" spans="1:5" x14ac:dyDescent="0.25">
      <c r="A50" s="60" t="s">
        <v>165</v>
      </c>
      <c r="B50" s="60" t="s">
        <v>166</v>
      </c>
      <c r="C50" s="61">
        <v>146</v>
      </c>
      <c r="D50" s="53">
        <v>210</v>
      </c>
      <c r="E50" s="59">
        <f t="shared" si="1"/>
        <v>1.4383561643835616</v>
      </c>
    </row>
    <row r="51" spans="1:5" x14ac:dyDescent="0.25">
      <c r="A51" s="60" t="s">
        <v>57</v>
      </c>
      <c r="B51" s="60" t="s">
        <v>58</v>
      </c>
      <c r="C51" s="61">
        <v>159</v>
      </c>
      <c r="D51" s="53">
        <v>225</v>
      </c>
      <c r="E51" s="59">
        <f t="shared" si="1"/>
        <v>1.4150943396226414</v>
      </c>
    </row>
    <row r="52" spans="1:5" x14ac:dyDescent="0.25">
      <c r="A52" s="60" t="s">
        <v>206</v>
      </c>
      <c r="B52" s="60" t="s">
        <v>205</v>
      </c>
      <c r="C52" s="61">
        <v>195</v>
      </c>
      <c r="D52" s="62">
        <v>275</v>
      </c>
      <c r="E52" s="59">
        <f t="shared" si="1"/>
        <v>1.4102564102564104</v>
      </c>
    </row>
    <row r="53" spans="1:5" x14ac:dyDescent="0.25">
      <c r="A53" s="60" t="s">
        <v>79</v>
      </c>
      <c r="B53" s="60" t="s">
        <v>76</v>
      </c>
      <c r="C53" s="61">
        <v>206</v>
      </c>
      <c r="D53" s="53">
        <v>290</v>
      </c>
      <c r="E53" s="59">
        <f t="shared" si="1"/>
        <v>1.4077669902912622</v>
      </c>
    </row>
    <row r="54" spans="1:5" x14ac:dyDescent="0.25">
      <c r="A54" s="60" t="s">
        <v>218</v>
      </c>
      <c r="B54" s="60" t="s">
        <v>195</v>
      </c>
      <c r="C54" s="61">
        <v>160</v>
      </c>
      <c r="D54" s="53">
        <v>225</v>
      </c>
      <c r="E54" s="59">
        <f t="shared" si="1"/>
        <v>1.40625</v>
      </c>
    </row>
    <row r="55" spans="1:5" x14ac:dyDescent="0.25">
      <c r="A55" s="60" t="s">
        <v>116</v>
      </c>
      <c r="B55" s="60" t="s">
        <v>115</v>
      </c>
      <c r="C55" s="61">
        <v>189</v>
      </c>
      <c r="D55" s="53">
        <v>265</v>
      </c>
      <c r="E55" s="59">
        <f t="shared" si="1"/>
        <v>1.4021164021164021</v>
      </c>
    </row>
    <row r="56" spans="1:5" x14ac:dyDescent="0.25">
      <c r="A56" s="60" t="s">
        <v>62</v>
      </c>
      <c r="B56" s="60" t="s">
        <v>58</v>
      </c>
      <c r="C56" s="61">
        <v>182</v>
      </c>
      <c r="D56" s="53">
        <v>255</v>
      </c>
      <c r="E56" s="59">
        <f t="shared" si="1"/>
        <v>1.401098901098901</v>
      </c>
    </row>
    <row r="57" spans="1:5" x14ac:dyDescent="0.25">
      <c r="A57" s="60" t="s">
        <v>147</v>
      </c>
      <c r="B57" s="60" t="s">
        <v>145</v>
      </c>
      <c r="C57" s="50">
        <v>175</v>
      </c>
      <c r="D57" s="53">
        <v>245</v>
      </c>
      <c r="E57" s="59">
        <f t="shared" si="1"/>
        <v>1.4</v>
      </c>
    </row>
    <row r="58" spans="1:5" x14ac:dyDescent="0.25">
      <c r="A58" s="60" t="s">
        <v>207</v>
      </c>
      <c r="B58" s="60" t="s">
        <v>205</v>
      </c>
      <c r="C58" s="61">
        <v>150</v>
      </c>
      <c r="D58" s="53">
        <v>210</v>
      </c>
      <c r="E58" s="59">
        <f t="shared" si="1"/>
        <v>1.4</v>
      </c>
    </row>
    <row r="59" spans="1:5" x14ac:dyDescent="0.25">
      <c r="A59" s="17" t="s">
        <v>156</v>
      </c>
      <c r="B59" s="17" t="s">
        <v>151</v>
      </c>
      <c r="C59" s="18">
        <v>236</v>
      </c>
      <c r="D59" s="3">
        <v>330</v>
      </c>
      <c r="E59" s="25">
        <f t="shared" si="1"/>
        <v>1.3983050847457628</v>
      </c>
    </row>
    <row r="60" spans="1:5" x14ac:dyDescent="0.25">
      <c r="A60" s="46" t="s">
        <v>61</v>
      </c>
      <c r="B60" s="69" t="s">
        <v>58</v>
      </c>
      <c r="C60" s="70">
        <v>193</v>
      </c>
      <c r="D60" s="53">
        <v>265</v>
      </c>
      <c r="E60" s="59">
        <f t="shared" si="1"/>
        <v>1.3730569948186528</v>
      </c>
    </row>
    <row r="61" spans="1:5" x14ac:dyDescent="0.25">
      <c r="A61" s="17" t="s">
        <v>112</v>
      </c>
      <c r="B61" s="17" t="s">
        <v>108</v>
      </c>
      <c r="C61" s="18">
        <v>187</v>
      </c>
      <c r="D61" s="3">
        <v>255</v>
      </c>
      <c r="E61" s="25">
        <f t="shared" si="1"/>
        <v>1.3636363636363635</v>
      </c>
    </row>
    <row r="62" spans="1:5" x14ac:dyDescent="0.25">
      <c r="A62" s="46" t="s">
        <v>183</v>
      </c>
      <c r="B62" s="46" t="s">
        <v>182</v>
      </c>
      <c r="C62" s="70">
        <v>174</v>
      </c>
      <c r="D62" s="3">
        <v>235</v>
      </c>
      <c r="E62" s="25">
        <f t="shared" si="1"/>
        <v>1.3505747126436782</v>
      </c>
    </row>
    <row r="63" spans="1:5" x14ac:dyDescent="0.25">
      <c r="A63" s="17" t="s">
        <v>167</v>
      </c>
      <c r="B63" s="17" t="s">
        <v>166</v>
      </c>
      <c r="C63" s="18">
        <v>201</v>
      </c>
      <c r="D63" s="3">
        <v>270</v>
      </c>
      <c r="E63" s="25">
        <f t="shared" si="1"/>
        <v>1.3432835820895523</v>
      </c>
    </row>
    <row r="64" spans="1:5" x14ac:dyDescent="0.25">
      <c r="A64" s="46" t="s">
        <v>175</v>
      </c>
      <c r="B64" s="46" t="s">
        <v>172</v>
      </c>
      <c r="C64" s="70">
        <v>169</v>
      </c>
      <c r="D64" s="53">
        <v>225</v>
      </c>
      <c r="E64" s="59">
        <f t="shared" si="1"/>
        <v>1.331360946745562</v>
      </c>
    </row>
    <row r="65" spans="1:5" x14ac:dyDescent="0.25">
      <c r="A65" s="17" t="s">
        <v>208</v>
      </c>
      <c r="B65" s="17" t="s">
        <v>205</v>
      </c>
      <c r="C65" s="18">
        <v>203</v>
      </c>
      <c r="D65" s="19">
        <v>270</v>
      </c>
      <c r="E65" s="25">
        <f t="shared" si="1"/>
        <v>1.3300492610837438</v>
      </c>
    </row>
    <row r="66" spans="1:5" x14ac:dyDescent="0.25">
      <c r="A66" s="46" t="s">
        <v>158</v>
      </c>
      <c r="B66" s="46" t="s">
        <v>151</v>
      </c>
      <c r="C66" s="70">
        <v>290</v>
      </c>
      <c r="D66" s="53">
        <v>385</v>
      </c>
      <c r="E66" s="59">
        <f t="shared" ref="E66:E97" si="2">D66/C66</f>
        <v>1.3275862068965518</v>
      </c>
    </row>
    <row r="67" spans="1:5" x14ac:dyDescent="0.25">
      <c r="A67" s="17" t="s">
        <v>174</v>
      </c>
      <c r="B67" s="17" t="s">
        <v>172</v>
      </c>
      <c r="C67" s="18">
        <v>167</v>
      </c>
      <c r="D67" s="3">
        <v>220</v>
      </c>
      <c r="E67" s="25">
        <f t="shared" si="2"/>
        <v>1.3173652694610778</v>
      </c>
    </row>
    <row r="68" spans="1:5" x14ac:dyDescent="0.25">
      <c r="A68" s="17" t="s">
        <v>109</v>
      </c>
      <c r="B68" s="17" t="s">
        <v>108</v>
      </c>
      <c r="C68" s="18">
        <v>186</v>
      </c>
      <c r="D68" s="3">
        <v>245</v>
      </c>
      <c r="E68" s="25">
        <f t="shared" si="2"/>
        <v>1.3172043010752688</v>
      </c>
    </row>
    <row r="69" spans="1:5" x14ac:dyDescent="0.25">
      <c r="A69" s="17" t="s">
        <v>68</v>
      </c>
      <c r="B69" s="17" t="s">
        <v>64</v>
      </c>
      <c r="C69" s="18">
        <v>210</v>
      </c>
      <c r="D69" s="3">
        <v>275</v>
      </c>
      <c r="E69" s="25">
        <f t="shared" si="2"/>
        <v>1.3095238095238095</v>
      </c>
    </row>
    <row r="70" spans="1:5" x14ac:dyDescent="0.25">
      <c r="A70" s="17" t="s">
        <v>154</v>
      </c>
      <c r="B70" s="17" t="s">
        <v>151</v>
      </c>
      <c r="C70" s="18">
        <v>226</v>
      </c>
      <c r="D70" s="3">
        <v>295</v>
      </c>
      <c r="E70" s="25">
        <f t="shared" si="2"/>
        <v>1.3053097345132743</v>
      </c>
    </row>
    <row r="71" spans="1:5" x14ac:dyDescent="0.25">
      <c r="A71" s="46" t="s">
        <v>179</v>
      </c>
      <c r="B71" s="46" t="s">
        <v>177</v>
      </c>
      <c r="C71" s="70">
        <v>190</v>
      </c>
      <c r="D71" s="53">
        <v>245</v>
      </c>
      <c r="E71" s="59">
        <f t="shared" si="2"/>
        <v>1.2894736842105263</v>
      </c>
    </row>
    <row r="72" spans="1:5" x14ac:dyDescent="0.25">
      <c r="A72" s="17" t="s">
        <v>187</v>
      </c>
      <c r="B72" s="17" t="s">
        <v>185</v>
      </c>
      <c r="C72" s="18">
        <v>159</v>
      </c>
      <c r="D72" s="3">
        <v>205</v>
      </c>
      <c r="E72" s="25">
        <f t="shared" si="2"/>
        <v>1.2893081761006289</v>
      </c>
    </row>
    <row r="73" spans="1:5" x14ac:dyDescent="0.25">
      <c r="A73" s="17" t="s">
        <v>106</v>
      </c>
      <c r="B73" s="17" t="s">
        <v>103</v>
      </c>
      <c r="C73" s="18">
        <v>272</v>
      </c>
      <c r="D73" s="3">
        <v>350</v>
      </c>
      <c r="E73" s="25">
        <f t="shared" si="2"/>
        <v>1.286764705882353</v>
      </c>
    </row>
    <row r="74" spans="1:5" x14ac:dyDescent="0.25">
      <c r="A74" s="17" t="s">
        <v>161</v>
      </c>
      <c r="B74" s="17" t="s">
        <v>151</v>
      </c>
      <c r="C74" s="18">
        <v>207</v>
      </c>
      <c r="D74" s="3">
        <v>265</v>
      </c>
      <c r="E74" s="25">
        <f t="shared" si="2"/>
        <v>1.2801932367149758</v>
      </c>
    </row>
    <row r="75" spans="1:5" x14ac:dyDescent="0.25">
      <c r="A75" s="17" t="s">
        <v>160</v>
      </c>
      <c r="B75" s="17" t="s">
        <v>151</v>
      </c>
      <c r="C75" s="18">
        <v>213</v>
      </c>
      <c r="D75" s="3">
        <v>270</v>
      </c>
      <c r="E75" s="25">
        <f t="shared" si="2"/>
        <v>1.267605633802817</v>
      </c>
    </row>
    <row r="76" spans="1:5" x14ac:dyDescent="0.25">
      <c r="A76" s="17" t="s">
        <v>74</v>
      </c>
      <c r="B76" s="17" t="s">
        <v>64</v>
      </c>
      <c r="C76" s="18">
        <v>166</v>
      </c>
      <c r="D76" s="3">
        <v>210</v>
      </c>
      <c r="E76" s="25">
        <f t="shared" si="2"/>
        <v>1.2650602409638554</v>
      </c>
    </row>
    <row r="77" spans="1:5" x14ac:dyDescent="0.25">
      <c r="A77" s="17" t="s">
        <v>176</v>
      </c>
      <c r="B77" s="17" t="s">
        <v>172</v>
      </c>
      <c r="C77" s="18">
        <v>163</v>
      </c>
      <c r="D77" s="3">
        <v>205</v>
      </c>
      <c r="E77" s="25">
        <f t="shared" si="2"/>
        <v>1.2576687116564418</v>
      </c>
    </row>
    <row r="78" spans="1:5" x14ac:dyDescent="0.25">
      <c r="A78" s="17" t="s">
        <v>117</v>
      </c>
      <c r="B78" s="17" t="s">
        <v>115</v>
      </c>
      <c r="C78" s="18">
        <v>163</v>
      </c>
      <c r="D78" s="3">
        <v>205</v>
      </c>
      <c r="E78" s="25">
        <f t="shared" si="2"/>
        <v>1.2576687116564418</v>
      </c>
    </row>
    <row r="79" spans="1:5" x14ac:dyDescent="0.25">
      <c r="A79" s="69" t="s">
        <v>189</v>
      </c>
      <c r="B79" s="69" t="s">
        <v>185</v>
      </c>
      <c r="C79" s="70">
        <v>171</v>
      </c>
      <c r="D79" s="53">
        <v>215</v>
      </c>
      <c r="E79" s="59">
        <f t="shared" si="2"/>
        <v>1.2573099415204678</v>
      </c>
    </row>
    <row r="80" spans="1:5" x14ac:dyDescent="0.25">
      <c r="A80" s="17" t="s">
        <v>212</v>
      </c>
      <c r="B80" s="17" t="s">
        <v>211</v>
      </c>
      <c r="C80" s="18">
        <v>171</v>
      </c>
      <c r="D80" s="19">
        <v>215</v>
      </c>
      <c r="E80" s="25">
        <f t="shared" si="2"/>
        <v>1.2573099415204678</v>
      </c>
    </row>
    <row r="81" spans="1:5" x14ac:dyDescent="0.25">
      <c r="A81" s="17" t="s">
        <v>149</v>
      </c>
      <c r="B81" s="17" t="s">
        <v>148</v>
      </c>
      <c r="C81" s="18">
        <v>188</v>
      </c>
      <c r="D81" s="3">
        <v>235</v>
      </c>
      <c r="E81" s="25">
        <f t="shared" si="2"/>
        <v>1.25</v>
      </c>
    </row>
    <row r="82" spans="1:5" x14ac:dyDescent="0.25">
      <c r="A82" s="17" t="s">
        <v>83</v>
      </c>
      <c r="B82" s="17" t="s">
        <v>76</v>
      </c>
      <c r="C82" s="18">
        <v>241</v>
      </c>
      <c r="D82" s="3">
        <v>300</v>
      </c>
      <c r="E82" s="25">
        <f t="shared" si="2"/>
        <v>1.2448132780082988</v>
      </c>
    </row>
    <row r="83" spans="1:5" x14ac:dyDescent="0.25">
      <c r="A83" s="17" t="s">
        <v>118</v>
      </c>
      <c r="B83" s="17" t="s">
        <v>115</v>
      </c>
      <c r="C83" s="18">
        <v>171</v>
      </c>
      <c r="D83" s="3">
        <v>205</v>
      </c>
      <c r="E83" s="25">
        <f t="shared" si="2"/>
        <v>1.1988304093567252</v>
      </c>
    </row>
    <row r="84" spans="1:5" x14ac:dyDescent="0.25">
      <c r="A84" s="17" t="s">
        <v>153</v>
      </c>
      <c r="B84" s="17" t="s">
        <v>151</v>
      </c>
      <c r="C84" s="18">
        <v>180</v>
      </c>
      <c r="D84" s="3">
        <v>215</v>
      </c>
      <c r="E84" s="25">
        <f t="shared" si="2"/>
        <v>1.1944444444444444</v>
      </c>
    </row>
    <row r="85" spans="1:5" x14ac:dyDescent="0.25">
      <c r="A85" s="17" t="s">
        <v>170</v>
      </c>
      <c r="B85" s="17" t="s">
        <v>166</v>
      </c>
      <c r="C85" s="18">
        <v>198</v>
      </c>
      <c r="D85" s="3">
        <v>235</v>
      </c>
      <c r="E85" s="25">
        <f t="shared" si="2"/>
        <v>1.1868686868686869</v>
      </c>
    </row>
    <row r="86" spans="1:5" x14ac:dyDescent="0.25">
      <c r="A86" s="17" t="s">
        <v>71</v>
      </c>
      <c r="B86" s="17" t="s">
        <v>64</v>
      </c>
      <c r="C86" s="18">
        <v>215</v>
      </c>
      <c r="D86" s="3">
        <v>250</v>
      </c>
      <c r="E86" s="25">
        <f t="shared" si="2"/>
        <v>1.1627906976744187</v>
      </c>
    </row>
    <row r="87" spans="1:5" x14ac:dyDescent="0.25">
      <c r="A87" s="17" t="s">
        <v>65</v>
      </c>
      <c r="B87" s="17" t="s">
        <v>64</v>
      </c>
      <c r="C87" s="70">
        <v>185</v>
      </c>
      <c r="D87" s="3">
        <v>215</v>
      </c>
      <c r="E87" s="25">
        <f t="shared" si="2"/>
        <v>1.1621621621621621</v>
      </c>
    </row>
    <row r="88" spans="1:5" x14ac:dyDescent="0.25">
      <c r="A88" s="17" t="s">
        <v>171</v>
      </c>
      <c r="B88" s="17" t="s">
        <v>172</v>
      </c>
      <c r="C88" s="18">
        <v>169</v>
      </c>
      <c r="D88" s="3">
        <v>195</v>
      </c>
      <c r="E88" s="25">
        <f t="shared" si="2"/>
        <v>1.1538461538461537</v>
      </c>
    </row>
    <row r="89" spans="1:5" x14ac:dyDescent="0.25">
      <c r="A89" s="17" t="s">
        <v>73</v>
      </c>
      <c r="B89" s="17" t="s">
        <v>64</v>
      </c>
      <c r="C89" s="18">
        <v>174</v>
      </c>
      <c r="D89" s="3">
        <v>200</v>
      </c>
      <c r="E89" s="25">
        <f t="shared" si="2"/>
        <v>1.1494252873563218</v>
      </c>
    </row>
    <row r="90" spans="1:5" x14ac:dyDescent="0.25">
      <c r="A90" s="17" t="s">
        <v>157</v>
      </c>
      <c r="B90" s="17" t="s">
        <v>151</v>
      </c>
      <c r="C90" s="18">
        <v>257</v>
      </c>
      <c r="D90" s="3">
        <v>295</v>
      </c>
      <c r="E90" s="25">
        <f t="shared" si="2"/>
        <v>1.1478599221789882</v>
      </c>
    </row>
    <row r="91" spans="1:5" x14ac:dyDescent="0.25">
      <c r="A91" s="17" t="s">
        <v>162</v>
      </c>
      <c r="B91" s="17" t="s">
        <v>151</v>
      </c>
      <c r="C91" s="18">
        <v>247</v>
      </c>
      <c r="D91" s="3">
        <v>280</v>
      </c>
      <c r="E91" s="25">
        <f t="shared" si="2"/>
        <v>1.1336032388663968</v>
      </c>
    </row>
    <row r="92" spans="1:5" x14ac:dyDescent="0.25">
      <c r="A92" s="17" t="s">
        <v>209</v>
      </c>
      <c r="B92" s="17" t="s">
        <v>205</v>
      </c>
      <c r="C92" s="18">
        <v>244</v>
      </c>
      <c r="D92" s="19">
        <v>275</v>
      </c>
      <c r="E92" s="25">
        <f t="shared" si="2"/>
        <v>1.1270491803278688</v>
      </c>
    </row>
    <row r="93" spans="1:5" x14ac:dyDescent="0.25">
      <c r="A93" s="52" t="s">
        <v>72</v>
      </c>
      <c r="B93" s="52" t="s">
        <v>64</v>
      </c>
      <c r="C93" s="57">
        <v>122</v>
      </c>
      <c r="D93" s="51">
        <v>135</v>
      </c>
      <c r="E93" s="55">
        <f t="shared" si="2"/>
        <v>1.1065573770491803</v>
      </c>
    </row>
    <row r="94" spans="1:5" x14ac:dyDescent="0.25">
      <c r="A94" s="17" t="s">
        <v>67</v>
      </c>
      <c r="B94" s="17" t="s">
        <v>64</v>
      </c>
      <c r="C94" s="18">
        <v>217</v>
      </c>
      <c r="D94" s="3">
        <v>240</v>
      </c>
      <c r="E94" s="25">
        <f t="shared" si="2"/>
        <v>1.1059907834101383</v>
      </c>
    </row>
    <row r="95" spans="1:5" x14ac:dyDescent="0.25">
      <c r="A95" s="17" t="s">
        <v>111</v>
      </c>
      <c r="B95" s="17" t="s">
        <v>108</v>
      </c>
      <c r="C95" s="18">
        <v>222</v>
      </c>
      <c r="D95" s="3">
        <v>245</v>
      </c>
      <c r="E95" s="25">
        <f t="shared" si="2"/>
        <v>1.1036036036036037</v>
      </c>
    </row>
    <row r="96" spans="1:5" x14ac:dyDescent="0.25">
      <c r="A96" s="47" t="s">
        <v>80</v>
      </c>
      <c r="B96" s="47" t="s">
        <v>76</v>
      </c>
      <c r="C96" s="61">
        <v>173</v>
      </c>
      <c r="D96" s="53">
        <v>190</v>
      </c>
      <c r="E96" s="59">
        <f t="shared" si="2"/>
        <v>1.0982658959537572</v>
      </c>
    </row>
    <row r="97" spans="1:5" x14ac:dyDescent="0.25">
      <c r="A97" s="17" t="s">
        <v>217</v>
      </c>
      <c r="B97" s="17" t="s">
        <v>211</v>
      </c>
      <c r="C97" s="18">
        <v>190</v>
      </c>
      <c r="D97" s="19">
        <v>205</v>
      </c>
      <c r="E97" s="25">
        <f t="shared" si="2"/>
        <v>1.0789473684210527</v>
      </c>
    </row>
    <row r="98" spans="1:5" x14ac:dyDescent="0.25">
      <c r="A98" s="17" t="s">
        <v>91</v>
      </c>
      <c r="B98" s="17" t="s">
        <v>89</v>
      </c>
      <c r="C98" s="18">
        <v>177</v>
      </c>
      <c r="D98" s="3">
        <v>190</v>
      </c>
      <c r="E98" s="25">
        <f t="shared" ref="E98:E129" si="3">D98/C98</f>
        <v>1.0734463276836159</v>
      </c>
    </row>
    <row r="99" spans="1:5" x14ac:dyDescent="0.25">
      <c r="A99" s="17" t="s">
        <v>155</v>
      </c>
      <c r="B99" s="17" t="s">
        <v>151</v>
      </c>
      <c r="C99" s="18">
        <v>192</v>
      </c>
      <c r="D99" s="3">
        <v>205</v>
      </c>
      <c r="E99" s="25">
        <f t="shared" si="3"/>
        <v>1.0677083333333333</v>
      </c>
    </row>
    <row r="100" spans="1:5" x14ac:dyDescent="0.25">
      <c r="A100" s="52" t="s">
        <v>202</v>
      </c>
      <c r="B100" s="52" t="s">
        <v>201</v>
      </c>
      <c r="C100" s="49">
        <v>119</v>
      </c>
      <c r="D100" s="51">
        <v>125</v>
      </c>
      <c r="E100" s="55">
        <f t="shared" si="3"/>
        <v>1.0504201680672269</v>
      </c>
    </row>
    <row r="101" spans="1:5" x14ac:dyDescent="0.25">
      <c r="A101" s="71" t="s">
        <v>198</v>
      </c>
      <c r="B101" s="71" t="s">
        <v>199</v>
      </c>
      <c r="C101" s="57">
        <v>140</v>
      </c>
      <c r="D101" s="51">
        <v>140</v>
      </c>
      <c r="E101" s="55">
        <f t="shared" si="3"/>
        <v>1</v>
      </c>
    </row>
    <row r="102" spans="1:5" x14ac:dyDescent="0.25">
      <c r="A102" s="17" t="s">
        <v>90</v>
      </c>
      <c r="B102" s="17" t="s">
        <v>89</v>
      </c>
      <c r="C102" s="18">
        <v>207</v>
      </c>
      <c r="D102" s="3">
        <v>200</v>
      </c>
      <c r="E102" s="25">
        <f t="shared" si="3"/>
        <v>0.96618357487922701</v>
      </c>
    </row>
    <row r="103" spans="1:5" x14ac:dyDescent="0.25">
      <c r="A103" s="52" t="s">
        <v>121</v>
      </c>
      <c r="B103" s="52" t="s">
        <v>120</v>
      </c>
      <c r="C103" s="49">
        <v>142</v>
      </c>
      <c r="D103" s="51">
        <v>135</v>
      </c>
      <c r="E103" s="55">
        <f t="shared" si="3"/>
        <v>0.95070422535211263</v>
      </c>
    </row>
    <row r="104" spans="1:5" x14ac:dyDescent="0.25">
      <c r="A104" s="17" t="s">
        <v>150</v>
      </c>
      <c r="B104" s="17" t="s">
        <v>151</v>
      </c>
      <c r="C104" s="18">
        <v>195</v>
      </c>
      <c r="D104" s="3">
        <v>185</v>
      </c>
      <c r="E104" s="25">
        <f t="shared" si="3"/>
        <v>0.94871794871794868</v>
      </c>
    </row>
    <row r="105" spans="1:5" x14ac:dyDescent="0.25">
      <c r="A105" s="52" t="s">
        <v>203</v>
      </c>
      <c r="B105" s="52" t="s">
        <v>201</v>
      </c>
      <c r="C105" s="49">
        <v>125</v>
      </c>
      <c r="D105" s="51">
        <v>110</v>
      </c>
      <c r="E105" s="55">
        <f t="shared" si="3"/>
        <v>0.88</v>
      </c>
    </row>
    <row r="106" spans="1:5" x14ac:dyDescent="0.25">
      <c r="A106" s="17" t="s">
        <v>210</v>
      </c>
      <c r="B106" s="17" t="s">
        <v>211</v>
      </c>
      <c r="C106" s="18">
        <v>212</v>
      </c>
      <c r="D106" s="19">
        <v>185</v>
      </c>
      <c r="E106" s="25">
        <f t="shared" si="3"/>
        <v>0.87264150943396224</v>
      </c>
    </row>
    <row r="107" spans="1:5" x14ac:dyDescent="0.25">
      <c r="A107" s="52" t="s">
        <v>204</v>
      </c>
      <c r="B107" s="52" t="s">
        <v>205</v>
      </c>
      <c r="C107" s="49">
        <v>155</v>
      </c>
      <c r="D107" s="54">
        <v>135</v>
      </c>
      <c r="E107" s="55">
        <f t="shared" si="3"/>
        <v>0.87096774193548387</v>
      </c>
    </row>
    <row r="108" spans="1:5" x14ac:dyDescent="0.25">
      <c r="A108" s="71" t="s">
        <v>134</v>
      </c>
      <c r="B108" s="71" t="s">
        <v>135</v>
      </c>
      <c r="C108" s="57">
        <v>134</v>
      </c>
      <c r="D108" s="51">
        <v>115</v>
      </c>
      <c r="E108" s="55">
        <f t="shared" si="3"/>
        <v>0.85820895522388063</v>
      </c>
    </row>
    <row r="109" spans="1:5" x14ac:dyDescent="0.25">
      <c r="A109" s="52" t="s">
        <v>168</v>
      </c>
      <c r="B109" s="52" t="s">
        <v>166</v>
      </c>
      <c r="C109" s="49">
        <v>127</v>
      </c>
      <c r="D109" s="51">
        <v>105</v>
      </c>
      <c r="E109" s="55">
        <f t="shared" si="3"/>
        <v>0.82677165354330706</v>
      </c>
    </row>
    <row r="110" spans="1:5" x14ac:dyDescent="0.25">
      <c r="A110" s="17" t="s">
        <v>70</v>
      </c>
      <c r="B110" s="17" t="s">
        <v>64</v>
      </c>
      <c r="C110" s="18">
        <v>204</v>
      </c>
      <c r="D110" s="3">
        <v>165</v>
      </c>
      <c r="E110" s="25">
        <f t="shared" si="3"/>
        <v>0.80882352941176472</v>
      </c>
    </row>
    <row r="111" spans="1:5" x14ac:dyDescent="0.25">
      <c r="A111" s="52" t="s">
        <v>131</v>
      </c>
      <c r="B111" s="52" t="s">
        <v>129</v>
      </c>
      <c r="C111" s="49">
        <v>168</v>
      </c>
      <c r="D111" s="51">
        <v>135</v>
      </c>
      <c r="E111" s="55">
        <f t="shared" si="3"/>
        <v>0.8035714285714286</v>
      </c>
    </row>
    <row r="112" spans="1:5" x14ac:dyDescent="0.25">
      <c r="A112" s="52" t="s">
        <v>128</v>
      </c>
      <c r="B112" s="52" t="s">
        <v>129</v>
      </c>
      <c r="C112" s="49">
        <v>168</v>
      </c>
      <c r="D112" s="51">
        <v>135</v>
      </c>
      <c r="E112" s="55">
        <f t="shared" si="3"/>
        <v>0.8035714285714286</v>
      </c>
    </row>
    <row r="113" spans="1:5" x14ac:dyDescent="0.25">
      <c r="A113" s="52" t="s">
        <v>200</v>
      </c>
      <c r="B113" s="52" t="s">
        <v>201</v>
      </c>
      <c r="C113" s="49">
        <v>124</v>
      </c>
      <c r="D113" s="51">
        <v>90</v>
      </c>
      <c r="E113" s="55">
        <f t="shared" si="3"/>
        <v>0.72580645161290325</v>
      </c>
    </row>
    <row r="114" spans="1:5" x14ac:dyDescent="0.25">
      <c r="A114" s="52" t="s">
        <v>82</v>
      </c>
      <c r="B114" s="52" t="s">
        <v>76</v>
      </c>
      <c r="C114" s="49">
        <v>168</v>
      </c>
      <c r="D114" s="51">
        <v>120</v>
      </c>
      <c r="E114" s="55">
        <f t="shared" si="3"/>
        <v>0.7142857142857143</v>
      </c>
    </row>
    <row r="115" spans="1:5" x14ac:dyDescent="0.25">
      <c r="A115" s="45" t="s">
        <v>184</v>
      </c>
      <c r="B115" s="45" t="s">
        <v>185</v>
      </c>
      <c r="C115" s="49">
        <v>176</v>
      </c>
      <c r="D115" s="51">
        <v>125</v>
      </c>
      <c r="E115" s="55">
        <f t="shared" si="3"/>
        <v>0.71022727272727271</v>
      </c>
    </row>
    <row r="116" spans="1:5" x14ac:dyDescent="0.25">
      <c r="A116" s="45" t="s">
        <v>190</v>
      </c>
      <c r="B116" s="45" t="s">
        <v>185</v>
      </c>
      <c r="C116" s="49">
        <v>182</v>
      </c>
      <c r="D116" s="51">
        <v>95</v>
      </c>
      <c r="E116" s="55">
        <f t="shared" si="3"/>
        <v>0.52197802197802201</v>
      </c>
    </row>
    <row r="117" spans="1:5" x14ac:dyDescent="0.25">
      <c r="A117" s="45" t="s">
        <v>191</v>
      </c>
      <c r="B117" s="45" t="s">
        <v>185</v>
      </c>
      <c r="C117" s="49">
        <v>152</v>
      </c>
      <c r="D117" s="51">
        <v>75</v>
      </c>
      <c r="E117" s="55">
        <f t="shared" si="3"/>
        <v>0.49342105263157893</v>
      </c>
    </row>
    <row r="118" spans="1:5" x14ac:dyDescent="0.25">
      <c r="A118" s="17" t="s">
        <v>60</v>
      </c>
      <c r="B118" s="17" t="s">
        <v>58</v>
      </c>
      <c r="C118" s="18">
        <v>182</v>
      </c>
      <c r="D118" s="3">
        <v>0</v>
      </c>
      <c r="E118" s="25">
        <f t="shared" si="3"/>
        <v>0</v>
      </c>
    </row>
    <row r="119" spans="1:5" x14ac:dyDescent="0.25">
      <c r="A119" s="69" t="s">
        <v>84</v>
      </c>
      <c r="B119" s="69" t="s">
        <v>85</v>
      </c>
      <c r="C119" s="70">
        <v>200</v>
      </c>
      <c r="D119" s="53">
        <v>0</v>
      </c>
      <c r="E119" s="59">
        <f t="shared" si="3"/>
        <v>0</v>
      </c>
    </row>
    <row r="120" spans="1:5" x14ac:dyDescent="0.25">
      <c r="A120" s="17" t="s">
        <v>86</v>
      </c>
      <c r="B120" s="17" t="s">
        <v>87</v>
      </c>
      <c r="C120" s="18">
        <v>162</v>
      </c>
      <c r="D120" s="3">
        <v>0</v>
      </c>
      <c r="E120" s="25">
        <f t="shared" si="3"/>
        <v>0</v>
      </c>
    </row>
    <row r="121" spans="1:5" x14ac:dyDescent="0.25">
      <c r="A121" s="69" t="s">
        <v>92</v>
      </c>
      <c r="B121" s="69" t="s">
        <v>89</v>
      </c>
      <c r="C121" s="70">
        <v>237</v>
      </c>
      <c r="D121" s="53">
        <v>0</v>
      </c>
      <c r="E121" s="59">
        <f t="shared" si="3"/>
        <v>0</v>
      </c>
    </row>
    <row r="122" spans="1:5" x14ac:dyDescent="0.25">
      <c r="A122" s="17" t="s">
        <v>96</v>
      </c>
      <c r="B122" s="17" t="s">
        <v>95</v>
      </c>
      <c r="C122" s="18">
        <v>212</v>
      </c>
      <c r="D122" s="3">
        <v>0</v>
      </c>
      <c r="E122" s="25">
        <f t="shared" si="3"/>
        <v>0</v>
      </c>
    </row>
    <row r="123" spans="1:5" x14ac:dyDescent="0.25">
      <c r="A123" s="17" t="s">
        <v>98</v>
      </c>
      <c r="B123" s="17" t="s">
        <v>95</v>
      </c>
      <c r="C123" s="18">
        <v>144</v>
      </c>
      <c r="D123" s="3">
        <v>0</v>
      </c>
      <c r="E123" s="25">
        <f t="shared" si="3"/>
        <v>0</v>
      </c>
    </row>
    <row r="124" spans="1:5" x14ac:dyDescent="0.25">
      <c r="A124" s="17" t="s">
        <v>102</v>
      </c>
      <c r="B124" s="17" t="s">
        <v>103</v>
      </c>
      <c r="C124" s="18">
        <v>180</v>
      </c>
      <c r="D124" s="3">
        <v>0</v>
      </c>
      <c r="E124" s="25">
        <f t="shared" si="3"/>
        <v>0</v>
      </c>
    </row>
    <row r="125" spans="1:5" x14ac:dyDescent="0.25">
      <c r="A125" s="46" t="s">
        <v>114</v>
      </c>
      <c r="B125" s="46" t="s">
        <v>115</v>
      </c>
      <c r="C125" s="70">
        <v>151</v>
      </c>
      <c r="D125" s="53">
        <v>0</v>
      </c>
      <c r="E125" s="59">
        <f t="shared" si="3"/>
        <v>0</v>
      </c>
    </row>
    <row r="126" spans="1:5" x14ac:dyDescent="0.25">
      <c r="A126" s="46" t="s">
        <v>146</v>
      </c>
      <c r="B126" s="46" t="s">
        <v>145</v>
      </c>
      <c r="C126" s="50">
        <v>156</v>
      </c>
      <c r="D126" s="53">
        <v>0</v>
      </c>
      <c r="E126" s="59">
        <f t="shared" si="3"/>
        <v>0</v>
      </c>
    </row>
    <row r="127" spans="1:5" x14ac:dyDescent="0.25">
      <c r="A127" s="69" t="s">
        <v>178</v>
      </c>
      <c r="B127" s="69" t="s">
        <v>177</v>
      </c>
      <c r="C127" s="50">
        <v>152</v>
      </c>
      <c r="D127" s="53">
        <v>0</v>
      </c>
      <c r="E127" s="59">
        <f t="shared" si="3"/>
        <v>0</v>
      </c>
    </row>
    <row r="128" spans="1:5" x14ac:dyDescent="0.25">
      <c r="A128" s="71" t="s">
        <v>180</v>
      </c>
      <c r="B128" s="71" t="s">
        <v>177</v>
      </c>
      <c r="C128" s="57">
        <v>136</v>
      </c>
      <c r="D128" s="51">
        <v>0</v>
      </c>
      <c r="E128" s="55">
        <f t="shared" si="3"/>
        <v>0</v>
      </c>
    </row>
    <row r="129" spans="1:5" x14ac:dyDescent="0.25">
      <c r="A129" s="17" t="s">
        <v>181</v>
      </c>
      <c r="B129" s="17" t="s">
        <v>182</v>
      </c>
      <c r="C129" s="18">
        <v>173</v>
      </c>
      <c r="D129" s="3">
        <v>0</v>
      </c>
      <c r="E129" s="25">
        <f t="shared" si="3"/>
        <v>0</v>
      </c>
    </row>
    <row r="130" spans="1:5" x14ac:dyDescent="0.25">
      <c r="A130" s="17" t="s">
        <v>192</v>
      </c>
      <c r="B130" s="17" t="s">
        <v>193</v>
      </c>
      <c r="C130" s="18">
        <v>198</v>
      </c>
      <c r="D130" s="3">
        <v>0</v>
      </c>
      <c r="E130" s="25">
        <f>D130/C130</f>
        <v>0</v>
      </c>
    </row>
    <row r="131" spans="1:5" x14ac:dyDescent="0.25">
      <c r="A131" s="75" t="s">
        <v>20</v>
      </c>
      <c r="B131" s="76"/>
      <c r="C131" s="78"/>
    </row>
    <row r="132" spans="1:5" x14ac:dyDescent="0.25">
      <c r="E132" s="20"/>
    </row>
    <row r="133" spans="1:5" x14ac:dyDescent="0.25">
      <c r="E133" s="20"/>
    </row>
    <row r="134" spans="1:5" x14ac:dyDescent="0.25">
      <c r="E134" s="20"/>
    </row>
    <row r="135" spans="1:5" x14ac:dyDescent="0.25">
      <c r="E135" s="20"/>
    </row>
    <row r="136" spans="1:5" x14ac:dyDescent="0.25">
      <c r="E136" s="20"/>
    </row>
    <row r="137" spans="1:5" x14ac:dyDescent="0.25">
      <c r="E137" s="20"/>
    </row>
    <row r="138" spans="1:5" x14ac:dyDescent="0.25">
      <c r="E138" s="20"/>
    </row>
    <row r="139" spans="1:5" x14ac:dyDescent="0.25">
      <c r="E139" s="20"/>
    </row>
    <row r="140" spans="1:5" x14ac:dyDescent="0.25">
      <c r="E140" s="20"/>
    </row>
    <row r="141" spans="1:5" x14ac:dyDescent="0.25">
      <c r="E141" s="20"/>
    </row>
    <row r="142" spans="1:5" x14ac:dyDescent="0.25">
      <c r="E142" s="20"/>
    </row>
    <row r="143" spans="1:5" x14ac:dyDescent="0.25">
      <c r="E143" s="20"/>
    </row>
    <row r="144" spans="1:5" x14ac:dyDescent="0.25">
      <c r="E144" s="20"/>
    </row>
    <row r="145" spans="5:5" x14ac:dyDescent="0.25">
      <c r="E145" s="20"/>
    </row>
    <row r="146" spans="5:5" x14ac:dyDescent="0.25">
      <c r="E146" s="20"/>
    </row>
    <row r="147" spans="5:5" x14ac:dyDescent="0.25">
      <c r="E147" s="20"/>
    </row>
    <row r="148" spans="5:5" x14ac:dyDescent="0.25">
      <c r="E148" s="20"/>
    </row>
    <row r="149" spans="5:5" x14ac:dyDescent="0.25">
      <c r="E149" s="20"/>
    </row>
    <row r="150" spans="5:5" x14ac:dyDescent="0.25">
      <c r="E150" s="20"/>
    </row>
    <row r="151" spans="5:5" x14ac:dyDescent="0.25">
      <c r="E151" s="20"/>
    </row>
    <row r="152" spans="5:5" x14ac:dyDescent="0.25">
      <c r="E152" s="20"/>
    </row>
    <row r="153" spans="5:5" x14ac:dyDescent="0.25">
      <c r="E153" s="20"/>
    </row>
    <row r="154" spans="5:5" x14ac:dyDescent="0.25">
      <c r="E154" s="20"/>
    </row>
    <row r="155" spans="5:5" x14ac:dyDescent="0.25">
      <c r="E155" s="20"/>
    </row>
    <row r="156" spans="5:5" x14ac:dyDescent="0.25">
      <c r="E156" s="20"/>
    </row>
    <row r="157" spans="5:5" x14ac:dyDescent="0.25">
      <c r="E157" s="20"/>
    </row>
    <row r="158" spans="5:5" x14ac:dyDescent="0.25">
      <c r="E158" s="20"/>
    </row>
    <row r="159" spans="5:5" x14ac:dyDescent="0.25">
      <c r="E159" s="20"/>
    </row>
    <row r="160" spans="5:5" x14ac:dyDescent="0.25">
      <c r="E160" s="20"/>
    </row>
    <row r="161" spans="5:5" x14ac:dyDescent="0.25">
      <c r="E161" s="20"/>
    </row>
    <row r="162" spans="5:5" x14ac:dyDescent="0.25">
      <c r="E162" s="20"/>
    </row>
    <row r="163" spans="5:5" x14ac:dyDescent="0.25">
      <c r="E163" s="20"/>
    </row>
    <row r="164" spans="5:5" x14ac:dyDescent="0.25">
      <c r="E164" s="20"/>
    </row>
    <row r="165" spans="5:5" x14ac:dyDescent="0.25">
      <c r="E165" s="20"/>
    </row>
    <row r="166" spans="5:5" x14ac:dyDescent="0.25">
      <c r="E166" s="20"/>
    </row>
    <row r="167" spans="5:5" x14ac:dyDescent="0.25">
      <c r="E167" s="20"/>
    </row>
    <row r="168" spans="5:5" x14ac:dyDescent="0.25">
      <c r="E168" s="20"/>
    </row>
    <row r="169" spans="5:5" x14ac:dyDescent="0.25">
      <c r="E169" s="20"/>
    </row>
    <row r="170" spans="5:5" x14ac:dyDescent="0.25">
      <c r="E170" s="20"/>
    </row>
    <row r="171" spans="5:5" x14ac:dyDescent="0.25">
      <c r="E171" s="20"/>
    </row>
    <row r="172" spans="5:5" x14ac:dyDescent="0.25">
      <c r="E172" s="20"/>
    </row>
    <row r="173" spans="5:5" x14ac:dyDescent="0.25">
      <c r="E173" s="20"/>
    </row>
    <row r="174" spans="5:5" x14ac:dyDescent="0.25">
      <c r="E174" s="20"/>
    </row>
    <row r="175" spans="5:5" x14ac:dyDescent="0.25">
      <c r="E175" s="20"/>
    </row>
    <row r="176" spans="5:5" x14ac:dyDescent="0.25">
      <c r="E176" s="20"/>
    </row>
    <row r="177" spans="5:5" x14ac:dyDescent="0.25">
      <c r="E177" s="20"/>
    </row>
    <row r="178" spans="5:5" x14ac:dyDescent="0.25">
      <c r="E178" s="20"/>
    </row>
    <row r="179" spans="5:5" x14ac:dyDescent="0.25">
      <c r="E179" s="20"/>
    </row>
    <row r="180" spans="5:5" x14ac:dyDescent="0.25">
      <c r="E180" s="20"/>
    </row>
    <row r="181" spans="5:5" x14ac:dyDescent="0.25">
      <c r="E181" s="20"/>
    </row>
    <row r="182" spans="5:5" x14ac:dyDescent="0.25">
      <c r="E182" s="20"/>
    </row>
    <row r="183" spans="5:5" x14ac:dyDescent="0.25">
      <c r="E183" s="20"/>
    </row>
    <row r="184" spans="5:5" x14ac:dyDescent="0.25">
      <c r="E184" s="20"/>
    </row>
    <row r="185" spans="5:5" x14ac:dyDescent="0.25">
      <c r="E185" s="20"/>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topLeftCell="A27" zoomScale="83" zoomScaleNormal="83" workbookViewId="0">
      <selection activeCell="A47" sqref="A1:A65536"/>
    </sheetView>
  </sheetViews>
  <sheetFormatPr defaultColWidth="11.5546875" defaultRowHeight="13.2" x14ac:dyDescent="0.25"/>
  <cols>
    <col min="1" max="1" width="21.109375" style="2" customWidth="1"/>
    <col min="2" max="2" width="18.6640625" style="2" customWidth="1"/>
    <col min="3" max="3" width="11.33203125" style="2" customWidth="1"/>
    <col min="4" max="4" width="10.109375" style="2" customWidth="1"/>
    <col min="5" max="5" width="17.5546875" style="2" customWidth="1"/>
    <col min="6" max="16384" width="11.5546875" style="2"/>
  </cols>
  <sheetData>
    <row r="1" spans="1:3" x14ac:dyDescent="0.25">
      <c r="A1" s="8" t="s">
        <v>22</v>
      </c>
    </row>
    <row r="2" spans="1:3" x14ac:dyDescent="0.25">
      <c r="A2" s="9" t="s">
        <v>0</v>
      </c>
      <c r="B2" s="8" t="s">
        <v>1</v>
      </c>
      <c r="C2" s="8" t="s">
        <v>23</v>
      </c>
    </row>
    <row r="3" spans="1:3" x14ac:dyDescent="0.25">
      <c r="A3" s="17" t="s">
        <v>57</v>
      </c>
      <c r="B3" s="17" t="s">
        <v>58</v>
      </c>
      <c r="C3" s="18">
        <v>71</v>
      </c>
    </row>
    <row r="4" spans="1:3" x14ac:dyDescent="0.25">
      <c r="A4" s="17" t="s">
        <v>189</v>
      </c>
      <c r="B4" s="17" t="s">
        <v>185</v>
      </c>
      <c r="C4" s="18">
        <v>68</v>
      </c>
    </row>
    <row r="5" spans="1:3" x14ac:dyDescent="0.25">
      <c r="A5" s="17" t="s">
        <v>124</v>
      </c>
      <c r="B5" s="17" t="s">
        <v>125</v>
      </c>
      <c r="C5" s="18">
        <v>66</v>
      </c>
    </row>
    <row r="6" spans="1:3" x14ac:dyDescent="0.25">
      <c r="A6" s="17" t="s">
        <v>143</v>
      </c>
      <c r="B6" s="17" t="s">
        <v>135</v>
      </c>
      <c r="C6" s="18">
        <v>65</v>
      </c>
    </row>
    <row r="7" spans="1:3" x14ac:dyDescent="0.25">
      <c r="A7" s="52" t="s">
        <v>204</v>
      </c>
      <c r="B7" s="52" t="s">
        <v>205</v>
      </c>
      <c r="C7" s="49">
        <v>65</v>
      </c>
    </row>
    <row r="8" spans="1:3" x14ac:dyDescent="0.25">
      <c r="A8" s="46" t="s">
        <v>137</v>
      </c>
      <c r="B8" s="46" t="s">
        <v>135</v>
      </c>
      <c r="C8" s="50">
        <v>64</v>
      </c>
    </row>
    <row r="9" spans="1:3" x14ac:dyDescent="0.25">
      <c r="A9" s="52" t="s">
        <v>203</v>
      </c>
      <c r="B9" s="52" t="s">
        <v>201</v>
      </c>
      <c r="C9" s="49">
        <v>64</v>
      </c>
    </row>
    <row r="10" spans="1:3" x14ac:dyDescent="0.25">
      <c r="A10" s="17" t="s">
        <v>97</v>
      </c>
      <c r="B10" s="17" t="s">
        <v>95</v>
      </c>
      <c r="C10" s="18">
        <v>63</v>
      </c>
    </row>
    <row r="11" spans="1:3" x14ac:dyDescent="0.25">
      <c r="A11" s="17" t="s">
        <v>99</v>
      </c>
      <c r="B11" s="17" t="s">
        <v>95</v>
      </c>
      <c r="C11" s="18">
        <v>63</v>
      </c>
    </row>
    <row r="12" spans="1:3" x14ac:dyDescent="0.25">
      <c r="A12" s="17" t="s">
        <v>173</v>
      </c>
      <c r="B12" s="17" t="s">
        <v>172</v>
      </c>
      <c r="C12" s="18">
        <v>61</v>
      </c>
    </row>
    <row r="13" spans="1:3" x14ac:dyDescent="0.25">
      <c r="A13" s="17" t="s">
        <v>98</v>
      </c>
      <c r="B13" s="17" t="s">
        <v>95</v>
      </c>
      <c r="C13" s="18">
        <v>60</v>
      </c>
    </row>
    <row r="14" spans="1:3" x14ac:dyDescent="0.25">
      <c r="A14" s="17" t="s">
        <v>102</v>
      </c>
      <c r="B14" s="17" t="s">
        <v>103</v>
      </c>
      <c r="C14" s="18">
        <v>60</v>
      </c>
    </row>
    <row r="15" spans="1:3" x14ac:dyDescent="0.25">
      <c r="A15" s="17" t="s">
        <v>116</v>
      </c>
      <c r="B15" s="17" t="s">
        <v>115</v>
      </c>
      <c r="C15" s="18">
        <v>60</v>
      </c>
    </row>
    <row r="16" spans="1:3" x14ac:dyDescent="0.25">
      <c r="A16" s="17" t="s">
        <v>134</v>
      </c>
      <c r="B16" s="17" t="s">
        <v>135</v>
      </c>
      <c r="C16" s="18">
        <v>60</v>
      </c>
    </row>
    <row r="17" spans="1:3" x14ac:dyDescent="0.25">
      <c r="A17" s="17" t="s">
        <v>218</v>
      </c>
      <c r="B17" s="17" t="s">
        <v>195</v>
      </c>
      <c r="C17" s="18">
        <v>60</v>
      </c>
    </row>
    <row r="18" spans="1:3" x14ac:dyDescent="0.25">
      <c r="A18" s="17" t="s">
        <v>96</v>
      </c>
      <c r="B18" s="17" t="s">
        <v>95</v>
      </c>
      <c r="C18" s="18">
        <v>59</v>
      </c>
    </row>
    <row r="19" spans="1:3" x14ac:dyDescent="0.25">
      <c r="A19" s="17" t="s">
        <v>176</v>
      </c>
      <c r="B19" s="17" t="s">
        <v>172</v>
      </c>
      <c r="C19" s="18">
        <v>59</v>
      </c>
    </row>
    <row r="20" spans="1:3" x14ac:dyDescent="0.25">
      <c r="A20" s="52" t="s">
        <v>200</v>
      </c>
      <c r="B20" s="52" t="s">
        <v>201</v>
      </c>
      <c r="C20" s="49">
        <v>59</v>
      </c>
    </row>
    <row r="21" spans="1:3" x14ac:dyDescent="0.25">
      <c r="A21" s="52" t="s">
        <v>72</v>
      </c>
      <c r="B21" s="52" t="s">
        <v>64</v>
      </c>
      <c r="C21" s="49">
        <v>58</v>
      </c>
    </row>
    <row r="22" spans="1:3" x14ac:dyDescent="0.25">
      <c r="A22" s="17" t="s">
        <v>138</v>
      </c>
      <c r="B22" s="17" t="s">
        <v>135</v>
      </c>
      <c r="C22" s="18">
        <v>58</v>
      </c>
    </row>
    <row r="23" spans="1:3" x14ac:dyDescent="0.25">
      <c r="A23" s="17" t="s">
        <v>139</v>
      </c>
      <c r="B23" s="17" t="s">
        <v>135</v>
      </c>
      <c r="C23" s="18">
        <v>58</v>
      </c>
    </row>
    <row r="24" spans="1:3" x14ac:dyDescent="0.25">
      <c r="A24" s="17" t="s">
        <v>142</v>
      </c>
      <c r="B24" s="17" t="s">
        <v>135</v>
      </c>
      <c r="C24" s="18">
        <v>58</v>
      </c>
    </row>
    <row r="25" spans="1:3" x14ac:dyDescent="0.25">
      <c r="A25" s="17" t="s">
        <v>169</v>
      </c>
      <c r="B25" s="17" t="s">
        <v>166</v>
      </c>
      <c r="C25" s="18">
        <v>58</v>
      </c>
    </row>
    <row r="26" spans="1:3" x14ac:dyDescent="0.25">
      <c r="A26" s="17" t="s">
        <v>212</v>
      </c>
      <c r="B26" s="17" t="s">
        <v>211</v>
      </c>
      <c r="C26" s="18">
        <v>57</v>
      </c>
    </row>
    <row r="27" spans="1:3" x14ac:dyDescent="0.25">
      <c r="A27" s="46" t="s">
        <v>61</v>
      </c>
      <c r="B27" s="47" t="s">
        <v>58</v>
      </c>
      <c r="C27" s="50">
        <v>57</v>
      </c>
    </row>
    <row r="28" spans="1:3" x14ac:dyDescent="0.25">
      <c r="A28" s="17" t="s">
        <v>118</v>
      </c>
      <c r="B28" s="17" t="s">
        <v>115</v>
      </c>
      <c r="C28" s="18">
        <v>57</v>
      </c>
    </row>
    <row r="29" spans="1:3" x14ac:dyDescent="0.25">
      <c r="A29" s="17" t="s">
        <v>141</v>
      </c>
      <c r="B29" s="17" t="s">
        <v>135</v>
      </c>
      <c r="C29" s="18">
        <v>57</v>
      </c>
    </row>
    <row r="30" spans="1:3" x14ac:dyDescent="0.25">
      <c r="A30" s="17" t="s">
        <v>167</v>
      </c>
      <c r="B30" s="17" t="s">
        <v>166</v>
      </c>
      <c r="C30" s="18">
        <v>57</v>
      </c>
    </row>
    <row r="31" spans="1:3" x14ac:dyDescent="0.25">
      <c r="A31" s="17" t="s">
        <v>196</v>
      </c>
      <c r="B31" s="17" t="s">
        <v>195</v>
      </c>
      <c r="C31" s="18">
        <v>57</v>
      </c>
    </row>
    <row r="32" spans="1:3" x14ac:dyDescent="0.25">
      <c r="A32" s="52" t="s">
        <v>202</v>
      </c>
      <c r="B32" s="52" t="s">
        <v>201</v>
      </c>
      <c r="C32" s="49">
        <v>57</v>
      </c>
    </row>
    <row r="33" spans="1:3" x14ac:dyDescent="0.25">
      <c r="A33" s="17" t="s">
        <v>216</v>
      </c>
      <c r="B33" s="17" t="s">
        <v>214</v>
      </c>
      <c r="C33" s="18">
        <v>57</v>
      </c>
    </row>
    <row r="34" spans="1:3" x14ac:dyDescent="0.25">
      <c r="A34" s="17" t="s">
        <v>75</v>
      </c>
      <c r="B34" s="17" t="s">
        <v>76</v>
      </c>
      <c r="C34" s="18">
        <v>56</v>
      </c>
    </row>
    <row r="35" spans="1:3" x14ac:dyDescent="0.25">
      <c r="A35" s="17" t="s">
        <v>155</v>
      </c>
      <c r="B35" s="17" t="s">
        <v>151</v>
      </c>
      <c r="C35" s="18">
        <v>56</v>
      </c>
    </row>
    <row r="36" spans="1:3" x14ac:dyDescent="0.25">
      <c r="A36" s="17" t="s">
        <v>194</v>
      </c>
      <c r="B36" s="17" t="s">
        <v>195</v>
      </c>
      <c r="C36" s="18">
        <v>56</v>
      </c>
    </row>
    <row r="37" spans="1:3" x14ac:dyDescent="0.25">
      <c r="A37" s="17" t="s">
        <v>123</v>
      </c>
      <c r="B37" s="17" t="s">
        <v>120</v>
      </c>
      <c r="C37" s="18">
        <v>55</v>
      </c>
    </row>
    <row r="38" spans="1:3" x14ac:dyDescent="0.25">
      <c r="A38" s="17" t="s">
        <v>163</v>
      </c>
      <c r="B38" s="17" t="s">
        <v>164</v>
      </c>
      <c r="C38" s="18">
        <v>55</v>
      </c>
    </row>
    <row r="39" spans="1:3" x14ac:dyDescent="0.25">
      <c r="A39" s="17" t="s">
        <v>101</v>
      </c>
      <c r="B39" s="17" t="s">
        <v>95</v>
      </c>
      <c r="C39" s="18">
        <v>54</v>
      </c>
    </row>
    <row r="40" spans="1:3" x14ac:dyDescent="0.25">
      <c r="A40" s="46" t="s">
        <v>105</v>
      </c>
      <c r="B40" s="46" t="s">
        <v>103</v>
      </c>
      <c r="C40" s="50">
        <v>54</v>
      </c>
    </row>
    <row r="41" spans="1:3" x14ac:dyDescent="0.25">
      <c r="A41" s="46" t="s">
        <v>113</v>
      </c>
      <c r="B41" s="46" t="s">
        <v>108</v>
      </c>
      <c r="C41" s="50">
        <v>54</v>
      </c>
    </row>
    <row r="42" spans="1:3" x14ac:dyDescent="0.25">
      <c r="A42" s="46" t="s">
        <v>114</v>
      </c>
      <c r="B42" s="46" t="s">
        <v>115</v>
      </c>
      <c r="C42" s="50">
        <v>54</v>
      </c>
    </row>
    <row r="43" spans="1:3" x14ac:dyDescent="0.25">
      <c r="A43" s="52" t="s">
        <v>121</v>
      </c>
      <c r="B43" s="52" t="s">
        <v>120</v>
      </c>
      <c r="C43" s="49">
        <v>54</v>
      </c>
    </row>
    <row r="44" spans="1:3" x14ac:dyDescent="0.25">
      <c r="A44" s="17" t="s">
        <v>122</v>
      </c>
      <c r="B44" s="17" t="s">
        <v>120</v>
      </c>
      <c r="C44" s="18">
        <v>54</v>
      </c>
    </row>
    <row r="45" spans="1:3" x14ac:dyDescent="0.25">
      <c r="A45" s="52" t="s">
        <v>131</v>
      </c>
      <c r="B45" s="52" t="s">
        <v>129</v>
      </c>
      <c r="C45" s="49">
        <v>54</v>
      </c>
    </row>
    <row r="46" spans="1:3" x14ac:dyDescent="0.25">
      <c r="A46" s="17" t="s">
        <v>147</v>
      </c>
      <c r="B46" s="17" t="s">
        <v>145</v>
      </c>
      <c r="C46" s="18">
        <v>54</v>
      </c>
    </row>
    <row r="47" spans="1:3" x14ac:dyDescent="0.25">
      <c r="A47" s="17" t="s">
        <v>86</v>
      </c>
      <c r="B47" s="17" t="s">
        <v>87</v>
      </c>
      <c r="C47" s="18">
        <v>53</v>
      </c>
    </row>
    <row r="48" spans="1:3" x14ac:dyDescent="0.25">
      <c r="A48" s="17" t="s">
        <v>178</v>
      </c>
      <c r="B48" s="17" t="s">
        <v>177</v>
      </c>
      <c r="C48" s="18">
        <v>53</v>
      </c>
    </row>
    <row r="49" spans="1:3" x14ac:dyDescent="0.25">
      <c r="A49" s="17" t="s">
        <v>215</v>
      </c>
      <c r="B49" s="17" t="s">
        <v>214</v>
      </c>
      <c r="C49" s="18">
        <v>53</v>
      </c>
    </row>
    <row r="50" spans="1:3" x14ac:dyDescent="0.25">
      <c r="A50" s="17" t="s">
        <v>60</v>
      </c>
      <c r="B50" s="17" t="s">
        <v>58</v>
      </c>
      <c r="C50" s="18">
        <v>52</v>
      </c>
    </row>
    <row r="51" spans="1:3" x14ac:dyDescent="0.25">
      <c r="A51" s="52" t="s">
        <v>92</v>
      </c>
      <c r="B51" s="52" t="s">
        <v>89</v>
      </c>
      <c r="C51" s="49">
        <v>52</v>
      </c>
    </row>
    <row r="52" spans="1:3" x14ac:dyDescent="0.25">
      <c r="A52" s="17" t="s">
        <v>117</v>
      </c>
      <c r="B52" s="17" t="s">
        <v>115</v>
      </c>
      <c r="C52" s="18">
        <v>52</v>
      </c>
    </row>
    <row r="53" spans="1:3" x14ac:dyDescent="0.25">
      <c r="A53" s="17" t="s">
        <v>140</v>
      </c>
      <c r="B53" s="17" t="s">
        <v>135</v>
      </c>
      <c r="C53" s="18">
        <v>52</v>
      </c>
    </row>
    <row r="54" spans="1:3" x14ac:dyDescent="0.25">
      <c r="A54" s="17" t="s">
        <v>207</v>
      </c>
      <c r="B54" s="17" t="s">
        <v>205</v>
      </c>
      <c r="C54" s="18">
        <v>52</v>
      </c>
    </row>
    <row r="55" spans="1:3" x14ac:dyDescent="0.25">
      <c r="A55" s="17" t="s">
        <v>69</v>
      </c>
      <c r="B55" s="17" t="s">
        <v>64</v>
      </c>
      <c r="C55" s="18">
        <v>50</v>
      </c>
    </row>
    <row r="56" spans="1:3" x14ac:dyDescent="0.25">
      <c r="A56" s="17" t="s">
        <v>126</v>
      </c>
      <c r="B56" s="17" t="s">
        <v>127</v>
      </c>
      <c r="C56" s="18">
        <v>50</v>
      </c>
    </row>
    <row r="57" spans="1:3" x14ac:dyDescent="0.25">
      <c r="A57" s="17" t="s">
        <v>171</v>
      </c>
      <c r="B57" s="17" t="s">
        <v>172</v>
      </c>
      <c r="C57" s="18">
        <v>50</v>
      </c>
    </row>
    <row r="58" spans="1:3" x14ac:dyDescent="0.25">
      <c r="A58" s="17" t="s">
        <v>197</v>
      </c>
      <c r="B58" s="17" t="s">
        <v>195</v>
      </c>
      <c r="C58" s="18">
        <v>50</v>
      </c>
    </row>
    <row r="59" spans="1:3" x14ac:dyDescent="0.25">
      <c r="A59" s="52" t="s">
        <v>198</v>
      </c>
      <c r="B59" s="52" t="s">
        <v>199</v>
      </c>
      <c r="C59" s="49">
        <v>50</v>
      </c>
    </row>
    <row r="60" spans="1:3" x14ac:dyDescent="0.25">
      <c r="A60" s="17" t="s">
        <v>62</v>
      </c>
      <c r="B60" s="17" t="s">
        <v>58</v>
      </c>
      <c r="C60" s="18">
        <v>49</v>
      </c>
    </row>
    <row r="61" spans="1:3" x14ac:dyDescent="0.25">
      <c r="A61" s="17" t="s">
        <v>104</v>
      </c>
      <c r="B61" s="17" t="s">
        <v>103</v>
      </c>
      <c r="C61" s="18">
        <v>49</v>
      </c>
    </row>
    <row r="62" spans="1:3" x14ac:dyDescent="0.25">
      <c r="A62" s="17" t="s">
        <v>136</v>
      </c>
      <c r="B62" s="17" t="s">
        <v>135</v>
      </c>
      <c r="C62" s="18">
        <v>49</v>
      </c>
    </row>
    <row r="63" spans="1:3" x14ac:dyDescent="0.25">
      <c r="A63" s="46" t="s">
        <v>66</v>
      </c>
      <c r="B63" s="46" t="s">
        <v>64</v>
      </c>
      <c r="C63" s="50">
        <v>48</v>
      </c>
    </row>
    <row r="64" spans="1:3" x14ac:dyDescent="0.25">
      <c r="A64" s="17" t="s">
        <v>68</v>
      </c>
      <c r="B64" s="17" t="s">
        <v>64</v>
      </c>
      <c r="C64" s="18">
        <v>48</v>
      </c>
    </row>
    <row r="65" spans="1:3" x14ac:dyDescent="0.25">
      <c r="A65" s="17" t="s">
        <v>110</v>
      </c>
      <c r="B65" s="17" t="s">
        <v>108</v>
      </c>
      <c r="C65" s="18">
        <v>48</v>
      </c>
    </row>
    <row r="66" spans="1:3" x14ac:dyDescent="0.25">
      <c r="A66" s="52" t="s">
        <v>128</v>
      </c>
      <c r="B66" s="52" t="s">
        <v>129</v>
      </c>
      <c r="C66" s="49">
        <v>48</v>
      </c>
    </row>
    <row r="67" spans="1:3" x14ac:dyDescent="0.25">
      <c r="A67" s="46" t="s">
        <v>183</v>
      </c>
      <c r="B67" s="46" t="s">
        <v>182</v>
      </c>
      <c r="C67" s="50">
        <v>48</v>
      </c>
    </row>
    <row r="68" spans="1:3" x14ac:dyDescent="0.25">
      <c r="A68" s="17" t="s">
        <v>63</v>
      </c>
      <c r="B68" s="17" t="s">
        <v>220</v>
      </c>
      <c r="C68" s="18">
        <v>48</v>
      </c>
    </row>
    <row r="69" spans="1:3" x14ac:dyDescent="0.25">
      <c r="A69" s="46" t="s">
        <v>213</v>
      </c>
      <c r="B69" s="46" t="s">
        <v>211</v>
      </c>
      <c r="C69" s="50">
        <v>47</v>
      </c>
    </row>
    <row r="70" spans="1:3" x14ac:dyDescent="0.25">
      <c r="A70" s="17" t="s">
        <v>84</v>
      </c>
      <c r="B70" s="17" t="s">
        <v>85</v>
      </c>
      <c r="C70" s="18">
        <v>47</v>
      </c>
    </row>
    <row r="71" spans="1:3" x14ac:dyDescent="0.25">
      <c r="A71" s="17" t="s">
        <v>94</v>
      </c>
      <c r="B71" s="17" t="s">
        <v>95</v>
      </c>
      <c r="C71" s="18">
        <v>47</v>
      </c>
    </row>
    <row r="72" spans="1:3" x14ac:dyDescent="0.25">
      <c r="A72" s="17" t="s">
        <v>132</v>
      </c>
      <c r="B72" s="17" t="s">
        <v>129</v>
      </c>
      <c r="C72" s="18">
        <v>47</v>
      </c>
    </row>
    <row r="73" spans="1:3" x14ac:dyDescent="0.25">
      <c r="A73" s="17" t="s">
        <v>154</v>
      </c>
      <c r="B73" s="17" t="s">
        <v>151</v>
      </c>
      <c r="C73" s="18">
        <v>47</v>
      </c>
    </row>
    <row r="74" spans="1:3" x14ac:dyDescent="0.25">
      <c r="A74" s="17" t="s">
        <v>73</v>
      </c>
      <c r="B74" s="17" t="s">
        <v>64</v>
      </c>
      <c r="C74" s="18">
        <v>46</v>
      </c>
    </row>
    <row r="75" spans="1:3" x14ac:dyDescent="0.25">
      <c r="A75" s="17" t="s">
        <v>80</v>
      </c>
      <c r="B75" s="17" t="s">
        <v>76</v>
      </c>
      <c r="C75" s="18">
        <v>46</v>
      </c>
    </row>
    <row r="76" spans="1:3" x14ac:dyDescent="0.25">
      <c r="A76" s="17" t="s">
        <v>90</v>
      </c>
      <c r="B76" s="17" t="s">
        <v>89</v>
      </c>
      <c r="C76" s="18">
        <v>46</v>
      </c>
    </row>
    <row r="77" spans="1:3" x14ac:dyDescent="0.25">
      <c r="A77" s="17" t="s">
        <v>100</v>
      </c>
      <c r="B77" s="17" t="s">
        <v>95</v>
      </c>
      <c r="C77" s="18">
        <v>46</v>
      </c>
    </row>
    <row r="78" spans="1:3" x14ac:dyDescent="0.25">
      <c r="A78" s="17" t="s">
        <v>77</v>
      </c>
      <c r="B78" s="17" t="s">
        <v>103</v>
      </c>
      <c r="C78" s="18">
        <v>46</v>
      </c>
    </row>
    <row r="79" spans="1:3" x14ac:dyDescent="0.25">
      <c r="A79" s="17" t="s">
        <v>107</v>
      </c>
      <c r="B79" s="17" t="s">
        <v>108</v>
      </c>
      <c r="C79" s="18">
        <v>46</v>
      </c>
    </row>
    <row r="80" spans="1:3" x14ac:dyDescent="0.25">
      <c r="A80" s="46" t="s">
        <v>146</v>
      </c>
      <c r="B80" s="46" t="s">
        <v>145</v>
      </c>
      <c r="C80" s="50">
        <v>46</v>
      </c>
    </row>
    <row r="81" spans="1:3" x14ac:dyDescent="0.25">
      <c r="A81" s="17" t="s">
        <v>152</v>
      </c>
      <c r="B81" s="17" t="s">
        <v>151</v>
      </c>
      <c r="C81" s="18">
        <v>46</v>
      </c>
    </row>
    <row r="82" spans="1:3" x14ac:dyDescent="0.25">
      <c r="A82" s="46" t="s">
        <v>175</v>
      </c>
      <c r="B82" s="46" t="s">
        <v>172</v>
      </c>
      <c r="C82" s="50">
        <v>46</v>
      </c>
    </row>
    <row r="83" spans="1:3" x14ac:dyDescent="0.25">
      <c r="A83" s="17" t="s">
        <v>192</v>
      </c>
      <c r="B83" s="17" t="s">
        <v>193</v>
      </c>
      <c r="C83" s="18">
        <v>46</v>
      </c>
    </row>
    <row r="84" spans="1:3" x14ac:dyDescent="0.25">
      <c r="A84" s="17" t="s">
        <v>106</v>
      </c>
      <c r="B84" s="17" t="s">
        <v>103</v>
      </c>
      <c r="C84" s="18">
        <v>45</v>
      </c>
    </row>
    <row r="85" spans="1:3" x14ac:dyDescent="0.25">
      <c r="A85" s="17" t="s">
        <v>112</v>
      </c>
      <c r="B85" s="17" t="s">
        <v>108</v>
      </c>
      <c r="C85" s="18">
        <v>45</v>
      </c>
    </row>
    <row r="86" spans="1:3" x14ac:dyDescent="0.25">
      <c r="A86" s="17" t="s">
        <v>174</v>
      </c>
      <c r="B86" s="17" t="s">
        <v>172</v>
      </c>
      <c r="C86" s="18">
        <v>45</v>
      </c>
    </row>
    <row r="87" spans="1:3" x14ac:dyDescent="0.25">
      <c r="A87" s="52" t="s">
        <v>184</v>
      </c>
      <c r="B87" s="52" t="s">
        <v>185</v>
      </c>
      <c r="C87" s="49">
        <v>45</v>
      </c>
    </row>
    <row r="88" spans="1:3" x14ac:dyDescent="0.25">
      <c r="A88" s="17" t="s">
        <v>78</v>
      </c>
      <c r="B88" s="17" t="s">
        <v>76</v>
      </c>
      <c r="C88" s="18">
        <v>44</v>
      </c>
    </row>
    <row r="89" spans="1:3" x14ac:dyDescent="0.25">
      <c r="A89" s="17" t="s">
        <v>93</v>
      </c>
      <c r="B89" s="17" t="s">
        <v>89</v>
      </c>
      <c r="C89" s="18">
        <v>44</v>
      </c>
    </row>
    <row r="90" spans="1:3" x14ac:dyDescent="0.25">
      <c r="A90" s="17" t="s">
        <v>109</v>
      </c>
      <c r="B90" s="17" t="s">
        <v>108</v>
      </c>
      <c r="C90" s="18">
        <v>44</v>
      </c>
    </row>
    <row r="91" spans="1:3" x14ac:dyDescent="0.25">
      <c r="A91" s="17" t="s">
        <v>133</v>
      </c>
      <c r="B91" s="17" t="s">
        <v>129</v>
      </c>
      <c r="C91" s="18">
        <v>44</v>
      </c>
    </row>
    <row r="92" spans="1:3" x14ac:dyDescent="0.25">
      <c r="A92" s="17" t="s">
        <v>149</v>
      </c>
      <c r="B92" s="17" t="s">
        <v>148</v>
      </c>
      <c r="C92" s="18">
        <v>44</v>
      </c>
    </row>
    <row r="93" spans="1:3" x14ac:dyDescent="0.25">
      <c r="A93" s="17" t="s">
        <v>217</v>
      </c>
      <c r="B93" s="17" t="s">
        <v>211</v>
      </c>
      <c r="C93" s="18">
        <v>43</v>
      </c>
    </row>
    <row r="94" spans="1:3" x14ac:dyDescent="0.25">
      <c r="A94" s="17" t="s">
        <v>159</v>
      </c>
      <c r="B94" s="17" t="s">
        <v>151</v>
      </c>
      <c r="C94" s="18">
        <v>43</v>
      </c>
    </row>
    <row r="95" spans="1:3" x14ac:dyDescent="0.25">
      <c r="A95" s="46" t="s">
        <v>179</v>
      </c>
      <c r="B95" s="46" t="s">
        <v>177</v>
      </c>
      <c r="C95" s="50">
        <v>43</v>
      </c>
    </row>
    <row r="96" spans="1:3" x14ac:dyDescent="0.25">
      <c r="A96" s="17" t="s">
        <v>206</v>
      </c>
      <c r="B96" s="17" t="s">
        <v>205</v>
      </c>
      <c r="C96" s="18">
        <v>43</v>
      </c>
    </row>
    <row r="97" spans="1:3" x14ac:dyDescent="0.25">
      <c r="A97" s="17" t="s">
        <v>156</v>
      </c>
      <c r="B97" s="17" t="s">
        <v>151</v>
      </c>
      <c r="C97" s="18">
        <v>42</v>
      </c>
    </row>
    <row r="98" spans="1:3" x14ac:dyDescent="0.25">
      <c r="A98" s="17" t="s">
        <v>157</v>
      </c>
      <c r="B98" s="17" t="s">
        <v>151</v>
      </c>
      <c r="C98" s="18">
        <v>42</v>
      </c>
    </row>
    <row r="99" spans="1:3" x14ac:dyDescent="0.25">
      <c r="A99" s="52" t="s">
        <v>180</v>
      </c>
      <c r="B99" s="52" t="s">
        <v>177</v>
      </c>
      <c r="C99" s="49">
        <v>42</v>
      </c>
    </row>
    <row r="100" spans="1:3" x14ac:dyDescent="0.25">
      <c r="A100" s="52" t="s">
        <v>191</v>
      </c>
      <c r="B100" s="52" t="s">
        <v>185</v>
      </c>
      <c r="C100" s="49">
        <v>42</v>
      </c>
    </row>
    <row r="101" spans="1:3" x14ac:dyDescent="0.25">
      <c r="A101" s="17" t="s">
        <v>79</v>
      </c>
      <c r="B101" s="17" t="s">
        <v>76</v>
      </c>
      <c r="C101" s="18">
        <v>41</v>
      </c>
    </row>
    <row r="102" spans="1:3" x14ac:dyDescent="0.25">
      <c r="A102" s="17" t="s">
        <v>91</v>
      </c>
      <c r="B102" s="17" t="s">
        <v>89</v>
      </c>
      <c r="C102" s="18">
        <v>41</v>
      </c>
    </row>
    <row r="103" spans="1:3" x14ac:dyDescent="0.25">
      <c r="A103" s="17" t="s">
        <v>188</v>
      </c>
      <c r="B103" s="17" t="s">
        <v>185</v>
      </c>
      <c r="C103" s="18">
        <v>41</v>
      </c>
    </row>
    <row r="104" spans="1:3" x14ac:dyDescent="0.25">
      <c r="A104" s="17" t="s">
        <v>130</v>
      </c>
      <c r="B104" s="17" t="s">
        <v>129</v>
      </c>
      <c r="C104" s="18">
        <v>40</v>
      </c>
    </row>
    <row r="105" spans="1:3" x14ac:dyDescent="0.25">
      <c r="A105" s="17" t="s">
        <v>150</v>
      </c>
      <c r="B105" s="17" t="s">
        <v>151</v>
      </c>
      <c r="C105" s="18">
        <v>40</v>
      </c>
    </row>
    <row r="106" spans="1:3" x14ac:dyDescent="0.25">
      <c r="A106" s="17" t="s">
        <v>161</v>
      </c>
      <c r="B106" s="17" t="s">
        <v>151</v>
      </c>
      <c r="C106" s="18">
        <v>40</v>
      </c>
    </row>
    <row r="107" spans="1:3" x14ac:dyDescent="0.25">
      <c r="A107" s="17" t="s">
        <v>162</v>
      </c>
      <c r="B107" s="17" t="s">
        <v>151</v>
      </c>
      <c r="C107" s="18">
        <v>40</v>
      </c>
    </row>
    <row r="108" spans="1:3" x14ac:dyDescent="0.25">
      <c r="A108" s="17" t="s">
        <v>74</v>
      </c>
      <c r="B108" s="17" t="s">
        <v>64</v>
      </c>
      <c r="C108" s="18">
        <v>39</v>
      </c>
    </row>
    <row r="109" spans="1:3" x14ac:dyDescent="0.25">
      <c r="A109" s="17" t="s">
        <v>81</v>
      </c>
      <c r="B109" s="17" t="s">
        <v>76</v>
      </c>
      <c r="C109" s="18">
        <v>39</v>
      </c>
    </row>
    <row r="110" spans="1:3" x14ac:dyDescent="0.25">
      <c r="A110" s="52" t="s">
        <v>82</v>
      </c>
      <c r="B110" s="52" t="s">
        <v>76</v>
      </c>
      <c r="C110" s="49">
        <v>39</v>
      </c>
    </row>
    <row r="111" spans="1:3" x14ac:dyDescent="0.25">
      <c r="A111" s="46" t="s">
        <v>158</v>
      </c>
      <c r="B111" s="46" t="s">
        <v>151</v>
      </c>
      <c r="C111" s="50">
        <v>39</v>
      </c>
    </row>
    <row r="112" spans="1:3" x14ac:dyDescent="0.25">
      <c r="A112" s="17" t="s">
        <v>165</v>
      </c>
      <c r="B112" s="17" t="s">
        <v>166</v>
      </c>
      <c r="C112" s="18">
        <v>39</v>
      </c>
    </row>
    <row r="113" spans="1:3" x14ac:dyDescent="0.25">
      <c r="A113" s="52" t="s">
        <v>168</v>
      </c>
      <c r="B113" s="52" t="s">
        <v>166</v>
      </c>
      <c r="C113" s="49">
        <v>39</v>
      </c>
    </row>
    <row r="114" spans="1:3" x14ac:dyDescent="0.25">
      <c r="A114" s="17" t="s">
        <v>181</v>
      </c>
      <c r="B114" s="17" t="s">
        <v>182</v>
      </c>
      <c r="C114" s="18">
        <v>39</v>
      </c>
    </row>
    <row r="115" spans="1:3" x14ac:dyDescent="0.25">
      <c r="A115" s="17" t="s">
        <v>65</v>
      </c>
      <c r="B115" s="17" t="s">
        <v>64</v>
      </c>
      <c r="C115" s="18">
        <v>38</v>
      </c>
    </row>
    <row r="116" spans="1:3" x14ac:dyDescent="0.25">
      <c r="A116" s="17" t="s">
        <v>88</v>
      </c>
      <c r="B116" s="17" t="s">
        <v>89</v>
      </c>
      <c r="C116" s="18">
        <v>38</v>
      </c>
    </row>
    <row r="117" spans="1:3" x14ac:dyDescent="0.25">
      <c r="A117" s="17" t="s">
        <v>170</v>
      </c>
      <c r="B117" s="17" t="s">
        <v>166</v>
      </c>
      <c r="C117" s="18">
        <v>38</v>
      </c>
    </row>
    <row r="118" spans="1:3" x14ac:dyDescent="0.25">
      <c r="A118" s="17" t="s">
        <v>59</v>
      </c>
      <c r="B118" s="17" t="s">
        <v>58</v>
      </c>
      <c r="C118" s="18">
        <v>37</v>
      </c>
    </row>
    <row r="119" spans="1:3" x14ac:dyDescent="0.25">
      <c r="A119" s="17" t="s">
        <v>210</v>
      </c>
      <c r="B119" s="17" t="s">
        <v>211</v>
      </c>
      <c r="C119" s="18">
        <v>36</v>
      </c>
    </row>
    <row r="120" spans="1:3" x14ac:dyDescent="0.25">
      <c r="A120" s="17" t="s">
        <v>70</v>
      </c>
      <c r="B120" s="17" t="s">
        <v>64</v>
      </c>
      <c r="C120" s="18">
        <v>36</v>
      </c>
    </row>
    <row r="121" spans="1:3" x14ac:dyDescent="0.25">
      <c r="A121" s="17" t="s">
        <v>160</v>
      </c>
      <c r="B121" s="17" t="s">
        <v>151</v>
      </c>
      <c r="C121" s="18">
        <v>36</v>
      </c>
    </row>
    <row r="122" spans="1:3" x14ac:dyDescent="0.25">
      <c r="A122" s="52" t="s">
        <v>190</v>
      </c>
      <c r="B122" s="52" t="s">
        <v>185</v>
      </c>
      <c r="C122" s="49">
        <v>36</v>
      </c>
    </row>
    <row r="123" spans="1:3" x14ac:dyDescent="0.25">
      <c r="A123" s="17" t="s">
        <v>71</v>
      </c>
      <c r="B123" s="17" t="s">
        <v>64</v>
      </c>
      <c r="C123" s="18">
        <v>35</v>
      </c>
    </row>
    <row r="124" spans="1:3" x14ac:dyDescent="0.25">
      <c r="A124" s="17" t="s">
        <v>111</v>
      </c>
      <c r="B124" s="17" t="s">
        <v>108</v>
      </c>
      <c r="C124" s="18">
        <v>34</v>
      </c>
    </row>
    <row r="125" spans="1:3" x14ac:dyDescent="0.25">
      <c r="A125" s="17" t="s">
        <v>186</v>
      </c>
      <c r="B125" s="17" t="s">
        <v>185</v>
      </c>
      <c r="C125" s="18">
        <v>33</v>
      </c>
    </row>
    <row r="126" spans="1:3" x14ac:dyDescent="0.25">
      <c r="A126" s="17" t="s">
        <v>208</v>
      </c>
      <c r="B126" s="17" t="s">
        <v>205</v>
      </c>
      <c r="C126" s="18">
        <v>32</v>
      </c>
    </row>
    <row r="127" spans="1:3" x14ac:dyDescent="0.25">
      <c r="A127" s="17" t="s">
        <v>209</v>
      </c>
      <c r="B127" s="17" t="s">
        <v>205</v>
      </c>
      <c r="C127" s="18">
        <v>32</v>
      </c>
    </row>
    <row r="128" spans="1:3" x14ac:dyDescent="0.25">
      <c r="A128" s="17" t="s">
        <v>153</v>
      </c>
      <c r="B128" s="17" t="s">
        <v>151</v>
      </c>
      <c r="C128" s="18">
        <v>24</v>
      </c>
    </row>
    <row r="129" spans="1:3" x14ac:dyDescent="0.25">
      <c r="A129" s="17" t="s">
        <v>67</v>
      </c>
      <c r="B129" s="17" t="s">
        <v>64</v>
      </c>
      <c r="C129" s="18">
        <v>19</v>
      </c>
    </row>
    <row r="130" spans="1:3" x14ac:dyDescent="0.25">
      <c r="A130" s="56" t="s">
        <v>83</v>
      </c>
      <c r="B130" s="56" t="s">
        <v>76</v>
      </c>
      <c r="C130" s="18">
        <v>19</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83" zoomScaleNormal="83" workbookViewId="0">
      <selection activeCell="A3" sqref="A3:IV3"/>
    </sheetView>
  </sheetViews>
  <sheetFormatPr defaultColWidth="11.5546875" defaultRowHeight="13.2" x14ac:dyDescent="0.25"/>
  <cols>
    <col min="1" max="1" width="21.109375" style="2" customWidth="1"/>
    <col min="2" max="2" width="18.6640625" style="2" customWidth="1"/>
    <col min="3" max="3" width="15" style="2" customWidth="1"/>
    <col min="4" max="4" width="10.109375" style="2" customWidth="1"/>
    <col min="5" max="5" width="17.5546875" style="2" customWidth="1"/>
    <col min="6" max="16384" width="11.5546875" style="2"/>
  </cols>
  <sheetData>
    <row r="1" spans="1:3" x14ac:dyDescent="0.25">
      <c r="A1" s="8" t="s">
        <v>24</v>
      </c>
    </row>
    <row r="2" spans="1:3" x14ac:dyDescent="0.25">
      <c r="A2" s="9" t="s">
        <v>227</v>
      </c>
      <c r="B2" s="8" t="s">
        <v>1</v>
      </c>
      <c r="C2" s="8" t="s">
        <v>25</v>
      </c>
    </row>
    <row r="3" spans="1:3" x14ac:dyDescent="0.25">
      <c r="A3" s="17" t="s">
        <v>118</v>
      </c>
      <c r="B3" s="17" t="s">
        <v>115</v>
      </c>
      <c r="C3" s="18">
        <v>52</v>
      </c>
    </row>
    <row r="4" spans="1:3" x14ac:dyDescent="0.25">
      <c r="A4" s="46" t="s">
        <v>61</v>
      </c>
      <c r="B4" s="47" t="s">
        <v>58</v>
      </c>
      <c r="C4" s="50">
        <v>48</v>
      </c>
    </row>
    <row r="5" spans="1:3" x14ac:dyDescent="0.25">
      <c r="A5" s="17" t="s">
        <v>163</v>
      </c>
      <c r="B5" s="17" t="s">
        <v>164</v>
      </c>
      <c r="C5" s="18">
        <v>46</v>
      </c>
    </row>
    <row r="6" spans="1:3" x14ac:dyDescent="0.25">
      <c r="A6" s="52" t="s">
        <v>168</v>
      </c>
      <c r="B6" s="52" t="s">
        <v>166</v>
      </c>
      <c r="C6" s="49">
        <v>46</v>
      </c>
    </row>
    <row r="7" spans="1:3" x14ac:dyDescent="0.25">
      <c r="A7" s="52" t="s">
        <v>190</v>
      </c>
      <c r="B7" s="52" t="s">
        <v>185</v>
      </c>
      <c r="C7" s="49">
        <v>46</v>
      </c>
    </row>
    <row r="8" spans="1:3" x14ac:dyDescent="0.25">
      <c r="A8" s="17" t="s">
        <v>99</v>
      </c>
      <c r="B8" s="17" t="s">
        <v>95</v>
      </c>
      <c r="C8" s="18">
        <v>45</v>
      </c>
    </row>
    <row r="9" spans="1:3" x14ac:dyDescent="0.25">
      <c r="A9" s="52" t="s">
        <v>200</v>
      </c>
      <c r="B9" s="52" t="s">
        <v>201</v>
      </c>
      <c r="C9" s="49">
        <v>45</v>
      </c>
    </row>
    <row r="10" spans="1:3" x14ac:dyDescent="0.25">
      <c r="A10" s="17" t="s">
        <v>100</v>
      </c>
      <c r="B10" s="17" t="s">
        <v>95</v>
      </c>
      <c r="C10" s="18">
        <v>44</v>
      </c>
    </row>
    <row r="11" spans="1:3" x14ac:dyDescent="0.25">
      <c r="A11" s="17" t="s">
        <v>142</v>
      </c>
      <c r="B11" s="17" t="s">
        <v>135</v>
      </c>
      <c r="C11" s="18">
        <v>44</v>
      </c>
    </row>
    <row r="12" spans="1:3" x14ac:dyDescent="0.25">
      <c r="A12" s="17" t="s">
        <v>149</v>
      </c>
      <c r="B12" s="17" t="s">
        <v>148</v>
      </c>
      <c r="C12" s="18">
        <v>44</v>
      </c>
    </row>
    <row r="13" spans="1:3" x14ac:dyDescent="0.25">
      <c r="A13" s="17" t="s">
        <v>124</v>
      </c>
      <c r="B13" s="17" t="s">
        <v>125</v>
      </c>
      <c r="C13" s="18">
        <v>43</v>
      </c>
    </row>
    <row r="14" spans="1:3" x14ac:dyDescent="0.25">
      <c r="A14" s="17" t="s">
        <v>62</v>
      </c>
      <c r="B14" s="17" t="s">
        <v>58</v>
      </c>
      <c r="C14" s="18">
        <v>43</v>
      </c>
    </row>
    <row r="15" spans="1:3" x14ac:dyDescent="0.25">
      <c r="A15" s="17" t="s">
        <v>91</v>
      </c>
      <c r="B15" s="17" t="s">
        <v>89</v>
      </c>
      <c r="C15" s="18">
        <v>43</v>
      </c>
    </row>
    <row r="16" spans="1:3" x14ac:dyDescent="0.25">
      <c r="A16" s="17" t="s">
        <v>98</v>
      </c>
      <c r="B16" s="17" t="s">
        <v>95</v>
      </c>
      <c r="C16" s="18">
        <v>43</v>
      </c>
    </row>
    <row r="17" spans="1:3" x14ac:dyDescent="0.25">
      <c r="A17" s="46" t="s">
        <v>146</v>
      </c>
      <c r="B17" s="46" t="s">
        <v>145</v>
      </c>
      <c r="C17" s="50">
        <v>43</v>
      </c>
    </row>
    <row r="18" spans="1:3" x14ac:dyDescent="0.25">
      <c r="A18" s="17" t="s">
        <v>167</v>
      </c>
      <c r="B18" s="17" t="s">
        <v>166</v>
      </c>
      <c r="C18" s="18">
        <v>43</v>
      </c>
    </row>
    <row r="19" spans="1:3" x14ac:dyDescent="0.25">
      <c r="A19" s="52" t="s">
        <v>204</v>
      </c>
      <c r="B19" s="52" t="s">
        <v>205</v>
      </c>
      <c r="C19" s="49">
        <v>43</v>
      </c>
    </row>
    <row r="20" spans="1:3" x14ac:dyDescent="0.25">
      <c r="A20" s="17" t="s">
        <v>84</v>
      </c>
      <c r="B20" s="17" t="s">
        <v>85</v>
      </c>
      <c r="C20" s="18">
        <v>42</v>
      </c>
    </row>
    <row r="21" spans="1:3" x14ac:dyDescent="0.25">
      <c r="A21" s="46" t="s">
        <v>105</v>
      </c>
      <c r="B21" s="46" t="s">
        <v>103</v>
      </c>
      <c r="C21" s="50">
        <v>42</v>
      </c>
    </row>
    <row r="22" spans="1:3" x14ac:dyDescent="0.25">
      <c r="A22" s="17" t="s">
        <v>111</v>
      </c>
      <c r="B22" s="17" t="s">
        <v>108</v>
      </c>
      <c r="C22" s="18">
        <v>42</v>
      </c>
    </row>
    <row r="23" spans="1:3" x14ac:dyDescent="0.25">
      <c r="A23" s="52" t="s">
        <v>131</v>
      </c>
      <c r="B23" s="52" t="s">
        <v>129</v>
      </c>
      <c r="C23" s="49">
        <v>42</v>
      </c>
    </row>
    <row r="24" spans="1:3" x14ac:dyDescent="0.25">
      <c r="A24" s="52" t="s">
        <v>198</v>
      </c>
      <c r="B24" s="52" t="s">
        <v>199</v>
      </c>
      <c r="C24" s="49">
        <v>42</v>
      </c>
    </row>
    <row r="25" spans="1:3" x14ac:dyDescent="0.25">
      <c r="A25" s="52" t="s">
        <v>82</v>
      </c>
      <c r="B25" s="52" t="s">
        <v>76</v>
      </c>
      <c r="C25" s="49">
        <v>41</v>
      </c>
    </row>
    <row r="26" spans="1:3" x14ac:dyDescent="0.25">
      <c r="A26" s="17" t="s">
        <v>117</v>
      </c>
      <c r="B26" s="17" t="s">
        <v>115</v>
      </c>
      <c r="C26" s="18">
        <v>41</v>
      </c>
    </row>
    <row r="27" spans="1:3" x14ac:dyDescent="0.25">
      <c r="A27" s="17" t="s">
        <v>143</v>
      </c>
      <c r="B27" s="17" t="s">
        <v>135</v>
      </c>
      <c r="C27" s="18">
        <v>41</v>
      </c>
    </row>
    <row r="28" spans="1:3" x14ac:dyDescent="0.25">
      <c r="A28" s="46" t="s">
        <v>175</v>
      </c>
      <c r="B28" s="46" t="s">
        <v>172</v>
      </c>
      <c r="C28" s="50">
        <v>41</v>
      </c>
    </row>
    <row r="29" spans="1:3" x14ac:dyDescent="0.25">
      <c r="A29" s="52" t="s">
        <v>180</v>
      </c>
      <c r="B29" s="52" t="s">
        <v>177</v>
      </c>
      <c r="C29" s="49">
        <v>41</v>
      </c>
    </row>
    <row r="30" spans="1:3" x14ac:dyDescent="0.25">
      <c r="A30" s="17" t="s">
        <v>97</v>
      </c>
      <c r="B30" s="17" t="s">
        <v>95</v>
      </c>
      <c r="C30" s="18">
        <v>40</v>
      </c>
    </row>
    <row r="31" spans="1:3" x14ac:dyDescent="0.25">
      <c r="A31" s="17" t="s">
        <v>147</v>
      </c>
      <c r="B31" s="17" t="s">
        <v>145</v>
      </c>
      <c r="C31" s="18">
        <v>40</v>
      </c>
    </row>
    <row r="32" spans="1:3" x14ac:dyDescent="0.25">
      <c r="A32" s="17" t="s">
        <v>154</v>
      </c>
      <c r="B32" s="17" t="s">
        <v>151</v>
      </c>
      <c r="C32" s="18">
        <v>40</v>
      </c>
    </row>
    <row r="33" spans="1:3" x14ac:dyDescent="0.25">
      <c r="A33" s="17" t="s">
        <v>218</v>
      </c>
      <c r="B33" s="17" t="s">
        <v>195</v>
      </c>
      <c r="C33" s="18">
        <v>40</v>
      </c>
    </row>
    <row r="34" spans="1:3" x14ac:dyDescent="0.25">
      <c r="A34" s="17" t="s">
        <v>77</v>
      </c>
      <c r="B34" s="17" t="s">
        <v>103</v>
      </c>
      <c r="C34" s="18">
        <v>39</v>
      </c>
    </row>
    <row r="35" spans="1:3" x14ac:dyDescent="0.25">
      <c r="A35" s="52" t="s">
        <v>128</v>
      </c>
      <c r="B35" s="52" t="s">
        <v>129</v>
      </c>
      <c r="C35" s="49">
        <v>39</v>
      </c>
    </row>
    <row r="36" spans="1:3" x14ac:dyDescent="0.25">
      <c r="A36" s="46" t="s">
        <v>137</v>
      </c>
      <c r="B36" s="46" t="s">
        <v>135</v>
      </c>
      <c r="C36" s="50">
        <v>39</v>
      </c>
    </row>
    <row r="37" spans="1:3" x14ac:dyDescent="0.25">
      <c r="A37" s="17" t="s">
        <v>152</v>
      </c>
      <c r="B37" s="17" t="s">
        <v>151</v>
      </c>
      <c r="C37" s="18">
        <v>39</v>
      </c>
    </row>
    <row r="38" spans="1:3" x14ac:dyDescent="0.25">
      <c r="A38" s="17" t="s">
        <v>173</v>
      </c>
      <c r="B38" s="17" t="s">
        <v>172</v>
      </c>
      <c r="C38" s="18">
        <v>39</v>
      </c>
    </row>
    <row r="39" spans="1:3" x14ac:dyDescent="0.25">
      <c r="A39" s="52" t="s">
        <v>191</v>
      </c>
      <c r="B39" s="52" t="s">
        <v>185</v>
      </c>
      <c r="C39" s="49">
        <v>39</v>
      </c>
    </row>
    <row r="40" spans="1:3" x14ac:dyDescent="0.25">
      <c r="A40" s="17" t="s">
        <v>197</v>
      </c>
      <c r="B40" s="17" t="s">
        <v>195</v>
      </c>
      <c r="C40" s="18">
        <v>39</v>
      </c>
    </row>
    <row r="41" spans="1:3" x14ac:dyDescent="0.25">
      <c r="A41" s="17" t="s">
        <v>90</v>
      </c>
      <c r="B41" s="17" t="s">
        <v>89</v>
      </c>
      <c r="C41" s="18">
        <v>38</v>
      </c>
    </row>
    <row r="42" spans="1:3" x14ac:dyDescent="0.25">
      <c r="A42" s="17" t="s">
        <v>94</v>
      </c>
      <c r="B42" s="17" t="s">
        <v>95</v>
      </c>
      <c r="C42" s="18">
        <v>38</v>
      </c>
    </row>
    <row r="43" spans="1:3" x14ac:dyDescent="0.25">
      <c r="A43" s="17" t="s">
        <v>101</v>
      </c>
      <c r="B43" s="17" t="s">
        <v>95</v>
      </c>
      <c r="C43" s="18">
        <v>38</v>
      </c>
    </row>
    <row r="44" spans="1:3" x14ac:dyDescent="0.25">
      <c r="A44" s="17" t="s">
        <v>110</v>
      </c>
      <c r="B44" s="17" t="s">
        <v>108</v>
      </c>
      <c r="C44" s="18">
        <v>38</v>
      </c>
    </row>
    <row r="45" spans="1:3" x14ac:dyDescent="0.25">
      <c r="A45" s="17" t="s">
        <v>138</v>
      </c>
      <c r="B45" s="17" t="s">
        <v>135</v>
      </c>
      <c r="C45" s="18">
        <v>38</v>
      </c>
    </row>
    <row r="46" spans="1:3" x14ac:dyDescent="0.25">
      <c r="A46" s="17" t="s">
        <v>141</v>
      </c>
      <c r="B46" s="17" t="s">
        <v>135</v>
      </c>
      <c r="C46" s="18">
        <v>38</v>
      </c>
    </row>
    <row r="47" spans="1:3" x14ac:dyDescent="0.25">
      <c r="A47" s="17" t="s">
        <v>155</v>
      </c>
      <c r="B47" s="17" t="s">
        <v>151</v>
      </c>
      <c r="C47" s="18">
        <v>38</v>
      </c>
    </row>
    <row r="48" spans="1:3" x14ac:dyDescent="0.25">
      <c r="A48" s="17" t="s">
        <v>96</v>
      </c>
      <c r="B48" s="17" t="s">
        <v>95</v>
      </c>
      <c r="C48" s="18">
        <v>37</v>
      </c>
    </row>
    <row r="49" spans="1:3" x14ac:dyDescent="0.25">
      <c r="A49" s="17" t="s">
        <v>112</v>
      </c>
      <c r="B49" s="17" t="s">
        <v>108</v>
      </c>
      <c r="C49" s="18">
        <v>37</v>
      </c>
    </row>
    <row r="50" spans="1:3" x14ac:dyDescent="0.25">
      <c r="A50" s="17" t="s">
        <v>122</v>
      </c>
      <c r="B50" s="17" t="s">
        <v>129</v>
      </c>
      <c r="C50" s="18">
        <v>37</v>
      </c>
    </row>
    <row r="51" spans="1:3" x14ac:dyDescent="0.25">
      <c r="A51" s="58" t="s">
        <v>134</v>
      </c>
      <c r="B51" s="58" t="s">
        <v>135</v>
      </c>
      <c r="C51" s="57">
        <v>37</v>
      </c>
    </row>
    <row r="52" spans="1:3" x14ac:dyDescent="0.25">
      <c r="A52" s="17" t="s">
        <v>139</v>
      </c>
      <c r="B52" s="17" t="s">
        <v>135</v>
      </c>
      <c r="C52" s="18">
        <v>37</v>
      </c>
    </row>
    <row r="53" spans="1:3" x14ac:dyDescent="0.25">
      <c r="A53" s="46" t="s">
        <v>158</v>
      </c>
      <c r="B53" s="46" t="s">
        <v>151</v>
      </c>
      <c r="C53" s="50">
        <v>37</v>
      </c>
    </row>
    <row r="54" spans="1:3" x14ac:dyDescent="0.25">
      <c r="A54" s="17" t="s">
        <v>174</v>
      </c>
      <c r="B54" s="17" t="s">
        <v>172</v>
      </c>
      <c r="C54" s="18">
        <v>37</v>
      </c>
    </row>
    <row r="55" spans="1:3" x14ac:dyDescent="0.25">
      <c r="A55" s="45" t="s">
        <v>203</v>
      </c>
      <c r="B55" s="45" t="s">
        <v>201</v>
      </c>
      <c r="C55" s="49">
        <v>37</v>
      </c>
    </row>
    <row r="56" spans="1:3" x14ac:dyDescent="0.25">
      <c r="A56" s="17" t="s">
        <v>208</v>
      </c>
      <c r="B56" s="17" t="s">
        <v>205</v>
      </c>
      <c r="C56" s="18">
        <v>37</v>
      </c>
    </row>
    <row r="57" spans="1:3" x14ac:dyDescent="0.25">
      <c r="A57" s="17" t="s">
        <v>216</v>
      </c>
      <c r="B57" s="17" t="s">
        <v>214</v>
      </c>
      <c r="C57" s="18">
        <v>37</v>
      </c>
    </row>
    <row r="58" spans="1:3" x14ac:dyDescent="0.25">
      <c r="A58" s="17" t="s">
        <v>65</v>
      </c>
      <c r="B58" s="17" t="s">
        <v>64</v>
      </c>
      <c r="C58" s="18">
        <v>36</v>
      </c>
    </row>
    <row r="59" spans="1:3" x14ac:dyDescent="0.25">
      <c r="A59" s="17" t="s">
        <v>93</v>
      </c>
      <c r="B59" s="17" t="s">
        <v>89</v>
      </c>
      <c r="C59" s="18">
        <v>36</v>
      </c>
    </row>
    <row r="60" spans="1:3" x14ac:dyDescent="0.25">
      <c r="A60" s="17" t="s">
        <v>102</v>
      </c>
      <c r="B60" s="17" t="s">
        <v>103</v>
      </c>
      <c r="C60" s="18">
        <v>36</v>
      </c>
    </row>
    <row r="61" spans="1:3" x14ac:dyDescent="0.25">
      <c r="A61" s="46" t="s">
        <v>114</v>
      </c>
      <c r="B61" s="46" t="s">
        <v>115</v>
      </c>
      <c r="C61" s="50">
        <v>36</v>
      </c>
    </row>
    <row r="62" spans="1:3" x14ac:dyDescent="0.25">
      <c r="A62" s="60" t="s">
        <v>136</v>
      </c>
      <c r="B62" s="60" t="s">
        <v>135</v>
      </c>
      <c r="C62" s="61">
        <v>36</v>
      </c>
    </row>
    <row r="63" spans="1:3" x14ac:dyDescent="0.25">
      <c r="A63" s="60" t="s">
        <v>210</v>
      </c>
      <c r="B63" s="60" t="s">
        <v>211</v>
      </c>
      <c r="C63" s="61">
        <f>'Total Scores'!L8</f>
        <v>36</v>
      </c>
    </row>
    <row r="64" spans="1:3" x14ac:dyDescent="0.25">
      <c r="A64" s="60" t="s">
        <v>57</v>
      </c>
      <c r="B64" s="60" t="s">
        <v>58</v>
      </c>
      <c r="C64" s="61">
        <v>35</v>
      </c>
    </row>
    <row r="65" spans="1:3" x14ac:dyDescent="0.25">
      <c r="A65" s="60" t="s">
        <v>79</v>
      </c>
      <c r="B65" s="60" t="s">
        <v>76</v>
      </c>
      <c r="C65" s="61">
        <v>35</v>
      </c>
    </row>
    <row r="66" spans="1:3" x14ac:dyDescent="0.25">
      <c r="A66" s="60" t="s">
        <v>86</v>
      </c>
      <c r="B66" s="60" t="s">
        <v>87</v>
      </c>
      <c r="C66" s="61">
        <v>35</v>
      </c>
    </row>
    <row r="67" spans="1:3" x14ac:dyDescent="0.25">
      <c r="A67" s="47" t="s">
        <v>92</v>
      </c>
      <c r="B67" s="47" t="s">
        <v>89</v>
      </c>
      <c r="C67" s="50">
        <v>35</v>
      </c>
    </row>
    <row r="68" spans="1:3" x14ac:dyDescent="0.25">
      <c r="A68" s="60" t="s">
        <v>106</v>
      </c>
      <c r="B68" s="60" t="s">
        <v>103</v>
      </c>
      <c r="C68" s="61">
        <v>35</v>
      </c>
    </row>
    <row r="69" spans="1:3" x14ac:dyDescent="0.25">
      <c r="A69" s="60" t="s">
        <v>116</v>
      </c>
      <c r="B69" s="60" t="s">
        <v>115</v>
      </c>
      <c r="C69" s="61">
        <v>35</v>
      </c>
    </row>
    <row r="70" spans="1:3" x14ac:dyDescent="0.25">
      <c r="A70" s="60" t="s">
        <v>160</v>
      </c>
      <c r="B70" s="60" t="s">
        <v>151</v>
      </c>
      <c r="C70" s="61">
        <v>35</v>
      </c>
    </row>
    <row r="71" spans="1:3" x14ac:dyDescent="0.25">
      <c r="A71" s="60" t="s">
        <v>165</v>
      </c>
      <c r="B71" s="60" t="s">
        <v>166</v>
      </c>
      <c r="C71" s="61">
        <v>35</v>
      </c>
    </row>
    <row r="72" spans="1:3" x14ac:dyDescent="0.25">
      <c r="A72" s="60" t="s">
        <v>170</v>
      </c>
      <c r="B72" s="60" t="s">
        <v>166</v>
      </c>
      <c r="C72" s="61">
        <v>35</v>
      </c>
    </row>
    <row r="73" spans="1:3" x14ac:dyDescent="0.25">
      <c r="A73" s="60" t="s">
        <v>178</v>
      </c>
      <c r="B73" s="60" t="s">
        <v>177</v>
      </c>
      <c r="C73" s="61">
        <v>35</v>
      </c>
    </row>
    <row r="74" spans="1:3" x14ac:dyDescent="0.25">
      <c r="A74" s="60" t="s">
        <v>207</v>
      </c>
      <c r="B74" s="60" t="s">
        <v>205</v>
      </c>
      <c r="C74" s="61">
        <v>35</v>
      </c>
    </row>
    <row r="75" spans="1:3" x14ac:dyDescent="0.25">
      <c r="A75" s="60" t="s">
        <v>63</v>
      </c>
      <c r="B75" s="60" t="s">
        <v>220</v>
      </c>
      <c r="C75" s="61">
        <v>35</v>
      </c>
    </row>
    <row r="76" spans="1:3" x14ac:dyDescent="0.25">
      <c r="A76" s="60" t="s">
        <v>69</v>
      </c>
      <c r="B76" s="60" t="s">
        <v>64</v>
      </c>
      <c r="C76" s="61">
        <v>34</v>
      </c>
    </row>
    <row r="77" spans="1:3" x14ac:dyDescent="0.25">
      <c r="A77" s="60" t="s">
        <v>78</v>
      </c>
      <c r="B77" s="60" t="s">
        <v>76</v>
      </c>
      <c r="C77" s="61">
        <v>34</v>
      </c>
    </row>
    <row r="78" spans="1:3" x14ac:dyDescent="0.25">
      <c r="A78" s="46" t="s">
        <v>113</v>
      </c>
      <c r="B78" s="46" t="s">
        <v>108</v>
      </c>
      <c r="C78" s="50">
        <v>34</v>
      </c>
    </row>
    <row r="79" spans="1:3" x14ac:dyDescent="0.25">
      <c r="A79" s="60" t="s">
        <v>176</v>
      </c>
      <c r="B79" s="60" t="s">
        <v>172</v>
      </c>
      <c r="C79" s="61">
        <v>34</v>
      </c>
    </row>
    <row r="80" spans="1:3" x14ac:dyDescent="0.25">
      <c r="A80" s="17" t="s">
        <v>67</v>
      </c>
      <c r="B80" s="17" t="s">
        <v>64</v>
      </c>
      <c r="C80" s="18">
        <v>33</v>
      </c>
    </row>
    <row r="81" spans="1:3" x14ac:dyDescent="0.25">
      <c r="A81" s="17" t="s">
        <v>73</v>
      </c>
      <c r="B81" s="17" t="s">
        <v>64</v>
      </c>
      <c r="C81" s="18">
        <v>33</v>
      </c>
    </row>
    <row r="82" spans="1:3" x14ac:dyDescent="0.25">
      <c r="A82" s="17" t="s">
        <v>75</v>
      </c>
      <c r="B82" s="17" t="s">
        <v>76</v>
      </c>
      <c r="C82" s="18">
        <v>33</v>
      </c>
    </row>
    <row r="83" spans="1:3" x14ac:dyDescent="0.25">
      <c r="A83" s="17" t="s">
        <v>80</v>
      </c>
      <c r="B83" s="17" t="s">
        <v>76</v>
      </c>
      <c r="C83" s="18">
        <v>33</v>
      </c>
    </row>
    <row r="84" spans="1:3" x14ac:dyDescent="0.25">
      <c r="A84" s="17" t="s">
        <v>156</v>
      </c>
      <c r="B84" s="17" t="s">
        <v>151</v>
      </c>
      <c r="C84" s="18">
        <v>33</v>
      </c>
    </row>
    <row r="85" spans="1:3" x14ac:dyDescent="0.25">
      <c r="A85" s="46" t="s">
        <v>213</v>
      </c>
      <c r="B85" s="46" t="s">
        <v>211</v>
      </c>
      <c r="C85" s="50">
        <f>'Total Scores'!L10</f>
        <v>37</v>
      </c>
    </row>
    <row r="86" spans="1:3" x14ac:dyDescent="0.25">
      <c r="A86" s="46" t="s">
        <v>66</v>
      </c>
      <c r="B86" s="46" t="s">
        <v>64</v>
      </c>
      <c r="C86" s="50">
        <v>32</v>
      </c>
    </row>
    <row r="87" spans="1:3" x14ac:dyDescent="0.25">
      <c r="A87" s="52" t="s">
        <v>72</v>
      </c>
      <c r="B87" s="52" t="s">
        <v>64</v>
      </c>
      <c r="C87" s="49">
        <v>32</v>
      </c>
    </row>
    <row r="88" spans="1:3" x14ac:dyDescent="0.25">
      <c r="A88" s="17" t="s">
        <v>140</v>
      </c>
      <c r="B88" s="17" t="s">
        <v>135</v>
      </c>
      <c r="C88" s="18">
        <v>32</v>
      </c>
    </row>
    <row r="89" spans="1:3" x14ac:dyDescent="0.25">
      <c r="A89" s="17" t="s">
        <v>189</v>
      </c>
      <c r="B89" s="17" t="s">
        <v>185</v>
      </c>
      <c r="C89" s="18">
        <v>32</v>
      </c>
    </row>
    <row r="90" spans="1:3" x14ac:dyDescent="0.25">
      <c r="A90" s="17" t="s">
        <v>192</v>
      </c>
      <c r="B90" s="17" t="s">
        <v>193</v>
      </c>
      <c r="C90" s="18">
        <v>32</v>
      </c>
    </row>
    <row r="91" spans="1:3" x14ac:dyDescent="0.25">
      <c r="A91" s="17" t="s">
        <v>196</v>
      </c>
      <c r="B91" s="17" t="s">
        <v>195</v>
      </c>
      <c r="C91" s="18">
        <v>32</v>
      </c>
    </row>
    <row r="92" spans="1:3" x14ac:dyDescent="0.25">
      <c r="A92" s="52" t="s">
        <v>202</v>
      </c>
      <c r="B92" s="52" t="s">
        <v>201</v>
      </c>
      <c r="C92" s="49">
        <v>32</v>
      </c>
    </row>
    <row r="93" spans="1:3" x14ac:dyDescent="0.25">
      <c r="A93" s="17" t="s">
        <v>212</v>
      </c>
      <c r="B93" s="17" t="s">
        <v>211</v>
      </c>
      <c r="C93" s="18">
        <f>'Total Scores'!L9</f>
        <v>43</v>
      </c>
    </row>
    <row r="94" spans="1:3" x14ac:dyDescent="0.25">
      <c r="A94" s="52" t="s">
        <v>121</v>
      </c>
      <c r="B94" s="58" t="s">
        <v>129</v>
      </c>
      <c r="C94" s="49">
        <v>31</v>
      </c>
    </row>
    <row r="95" spans="1:3" x14ac:dyDescent="0.25">
      <c r="A95" s="17" t="s">
        <v>123</v>
      </c>
      <c r="B95" s="17" t="s">
        <v>129</v>
      </c>
      <c r="C95" s="18">
        <v>31</v>
      </c>
    </row>
    <row r="96" spans="1:3" x14ac:dyDescent="0.25">
      <c r="A96" s="17" t="s">
        <v>126</v>
      </c>
      <c r="B96" s="17" t="s">
        <v>127</v>
      </c>
      <c r="C96" s="18">
        <v>31</v>
      </c>
    </row>
    <row r="97" spans="1:3" x14ac:dyDescent="0.25">
      <c r="A97" s="46" t="s">
        <v>179</v>
      </c>
      <c r="B97" s="46" t="s">
        <v>177</v>
      </c>
      <c r="C97" s="50">
        <v>31</v>
      </c>
    </row>
    <row r="98" spans="1:3" x14ac:dyDescent="0.25">
      <c r="A98" s="17" t="s">
        <v>194</v>
      </c>
      <c r="B98" s="17" t="s">
        <v>195</v>
      </c>
      <c r="C98" s="18">
        <v>31</v>
      </c>
    </row>
    <row r="99" spans="1:3" x14ac:dyDescent="0.25">
      <c r="A99" s="17" t="s">
        <v>153</v>
      </c>
      <c r="B99" s="17" t="s">
        <v>151</v>
      </c>
      <c r="C99" s="18">
        <v>30</v>
      </c>
    </row>
    <row r="100" spans="1:3" x14ac:dyDescent="0.25">
      <c r="A100" s="17" t="s">
        <v>169</v>
      </c>
      <c r="B100" s="17" t="s">
        <v>166</v>
      </c>
      <c r="C100" s="18">
        <v>30</v>
      </c>
    </row>
    <row r="101" spans="1:3" x14ac:dyDescent="0.25">
      <c r="A101" s="17" t="s">
        <v>171</v>
      </c>
      <c r="B101" s="17" t="s">
        <v>172</v>
      </c>
      <c r="C101" s="18">
        <v>30</v>
      </c>
    </row>
    <row r="102" spans="1:3" x14ac:dyDescent="0.25">
      <c r="A102" s="52" t="s">
        <v>184</v>
      </c>
      <c r="B102" s="52" t="s">
        <v>185</v>
      </c>
      <c r="C102" s="49">
        <v>30</v>
      </c>
    </row>
    <row r="103" spans="1:3" x14ac:dyDescent="0.25">
      <c r="A103" s="17" t="s">
        <v>215</v>
      </c>
      <c r="B103" s="17" t="s">
        <v>214</v>
      </c>
      <c r="C103" s="18">
        <v>30</v>
      </c>
    </row>
    <row r="104" spans="1:3" x14ac:dyDescent="0.25">
      <c r="A104" s="17" t="s">
        <v>81</v>
      </c>
      <c r="B104" s="17" t="s">
        <v>76</v>
      </c>
      <c r="C104" s="18">
        <v>29</v>
      </c>
    </row>
    <row r="105" spans="1:3" x14ac:dyDescent="0.25">
      <c r="A105" s="17" t="s">
        <v>104</v>
      </c>
      <c r="B105" s="17" t="s">
        <v>103</v>
      </c>
      <c r="C105" s="18">
        <v>29</v>
      </c>
    </row>
    <row r="106" spans="1:3" x14ac:dyDescent="0.25">
      <c r="A106" s="17" t="s">
        <v>188</v>
      </c>
      <c r="B106" s="17" t="s">
        <v>185</v>
      </c>
      <c r="C106" s="18">
        <v>29</v>
      </c>
    </row>
    <row r="107" spans="1:3" x14ac:dyDescent="0.25">
      <c r="A107" s="17" t="s">
        <v>209</v>
      </c>
      <c r="B107" s="17" t="s">
        <v>205</v>
      </c>
      <c r="C107" s="18">
        <v>28</v>
      </c>
    </row>
    <row r="108" spans="1:3" x14ac:dyDescent="0.25">
      <c r="A108" s="17" t="s">
        <v>161</v>
      </c>
      <c r="B108" s="17" t="s">
        <v>151</v>
      </c>
      <c r="C108" s="18">
        <v>27</v>
      </c>
    </row>
    <row r="109" spans="1:3" x14ac:dyDescent="0.25">
      <c r="A109" s="17" t="s">
        <v>206</v>
      </c>
      <c r="B109" s="17" t="s">
        <v>205</v>
      </c>
      <c r="C109" s="18">
        <v>27</v>
      </c>
    </row>
    <row r="110" spans="1:3" x14ac:dyDescent="0.25">
      <c r="A110" s="17" t="s">
        <v>70</v>
      </c>
      <c r="B110" s="17" t="s">
        <v>64</v>
      </c>
      <c r="C110" s="18">
        <v>26</v>
      </c>
    </row>
    <row r="111" spans="1:3" x14ac:dyDescent="0.25">
      <c r="A111" s="17" t="s">
        <v>83</v>
      </c>
      <c r="B111" s="17" t="s">
        <v>76</v>
      </c>
      <c r="C111" s="18">
        <v>26</v>
      </c>
    </row>
    <row r="112" spans="1:3" x14ac:dyDescent="0.25">
      <c r="A112" s="17" t="s">
        <v>132</v>
      </c>
      <c r="B112" s="17" t="s">
        <v>129</v>
      </c>
      <c r="C112" s="18">
        <v>26</v>
      </c>
    </row>
    <row r="113" spans="1:3" x14ac:dyDescent="0.25">
      <c r="A113" s="17" t="s">
        <v>60</v>
      </c>
      <c r="B113" s="17" t="s">
        <v>58</v>
      </c>
      <c r="C113" s="18">
        <v>25</v>
      </c>
    </row>
    <row r="114" spans="1:3" x14ac:dyDescent="0.25">
      <c r="A114" s="17" t="s">
        <v>68</v>
      </c>
      <c r="B114" s="17" t="s">
        <v>64</v>
      </c>
      <c r="C114" s="18">
        <v>25</v>
      </c>
    </row>
    <row r="115" spans="1:3" x14ac:dyDescent="0.25">
      <c r="A115" s="17" t="s">
        <v>107</v>
      </c>
      <c r="B115" s="17" t="s">
        <v>108</v>
      </c>
      <c r="C115" s="18">
        <v>25</v>
      </c>
    </row>
    <row r="116" spans="1:3" x14ac:dyDescent="0.25">
      <c r="A116" s="17" t="s">
        <v>59</v>
      </c>
      <c r="B116" s="17" t="s">
        <v>58</v>
      </c>
      <c r="C116" s="18">
        <v>24</v>
      </c>
    </row>
    <row r="117" spans="1:3" x14ac:dyDescent="0.25">
      <c r="A117" s="17" t="s">
        <v>162</v>
      </c>
      <c r="B117" s="17" t="s">
        <v>151</v>
      </c>
      <c r="C117" s="18">
        <v>24</v>
      </c>
    </row>
    <row r="118" spans="1:3" x14ac:dyDescent="0.25">
      <c r="A118" s="17" t="s">
        <v>181</v>
      </c>
      <c r="B118" s="17" t="s">
        <v>182</v>
      </c>
      <c r="C118" s="18">
        <v>24</v>
      </c>
    </row>
    <row r="119" spans="1:3" x14ac:dyDescent="0.25">
      <c r="A119" s="17" t="s">
        <v>88</v>
      </c>
      <c r="B119" s="17" t="s">
        <v>89</v>
      </c>
      <c r="C119" s="18">
        <v>23</v>
      </c>
    </row>
    <row r="120" spans="1:3" x14ac:dyDescent="0.25">
      <c r="A120" s="17" t="s">
        <v>74</v>
      </c>
      <c r="B120" s="17" t="s">
        <v>64</v>
      </c>
      <c r="C120" s="18">
        <v>22</v>
      </c>
    </row>
    <row r="121" spans="1:3" x14ac:dyDescent="0.25">
      <c r="A121" s="17" t="s">
        <v>109</v>
      </c>
      <c r="B121" s="17" t="s">
        <v>108</v>
      </c>
      <c r="C121" s="18">
        <v>22</v>
      </c>
    </row>
    <row r="122" spans="1:3" x14ac:dyDescent="0.25">
      <c r="A122" s="17" t="s">
        <v>150</v>
      </c>
      <c r="B122" s="17" t="s">
        <v>151</v>
      </c>
      <c r="C122" s="18">
        <v>22</v>
      </c>
    </row>
    <row r="123" spans="1:3" x14ac:dyDescent="0.25">
      <c r="A123" s="17" t="s">
        <v>157</v>
      </c>
      <c r="B123" s="17" t="s">
        <v>151</v>
      </c>
      <c r="C123" s="18">
        <v>22</v>
      </c>
    </row>
    <row r="124" spans="1:3" x14ac:dyDescent="0.25">
      <c r="A124" s="17" t="s">
        <v>186</v>
      </c>
      <c r="B124" s="17" t="s">
        <v>185</v>
      </c>
      <c r="C124" s="18">
        <v>22</v>
      </c>
    </row>
    <row r="125" spans="1:3" x14ac:dyDescent="0.25">
      <c r="A125" s="17" t="s">
        <v>71</v>
      </c>
      <c r="B125" s="17" t="s">
        <v>64</v>
      </c>
      <c r="C125" s="18">
        <v>21</v>
      </c>
    </row>
    <row r="126" spans="1:3" x14ac:dyDescent="0.25">
      <c r="A126" s="17" t="s">
        <v>159</v>
      </c>
      <c r="B126" s="17" t="s">
        <v>151</v>
      </c>
      <c r="C126" s="18">
        <v>21</v>
      </c>
    </row>
    <row r="127" spans="1:3" x14ac:dyDescent="0.25">
      <c r="A127" s="17" t="s">
        <v>130</v>
      </c>
      <c r="B127" s="17" t="s">
        <v>129</v>
      </c>
      <c r="C127" s="18">
        <v>20</v>
      </c>
    </row>
    <row r="128" spans="1:3" x14ac:dyDescent="0.25">
      <c r="A128" s="46" t="s">
        <v>183</v>
      </c>
      <c r="B128" s="46" t="s">
        <v>182</v>
      </c>
      <c r="C128" s="50">
        <v>17</v>
      </c>
    </row>
    <row r="129" spans="1:3" x14ac:dyDescent="0.25">
      <c r="A129" s="17" t="s">
        <v>133</v>
      </c>
      <c r="B129" s="17" t="s">
        <v>129</v>
      </c>
      <c r="C129" s="18">
        <v>10</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zoomScale="83" zoomScaleNormal="83" workbookViewId="0">
      <selection activeCell="A3" sqref="A3:IV3"/>
    </sheetView>
  </sheetViews>
  <sheetFormatPr defaultColWidth="11.5546875" defaultRowHeight="13.2" x14ac:dyDescent="0.25"/>
  <cols>
    <col min="1" max="1" width="21.109375" style="20" customWidth="1"/>
    <col min="2" max="2" width="18.6640625" style="20" customWidth="1"/>
    <col min="3" max="3" width="11.33203125" style="20" customWidth="1"/>
    <col min="4" max="4" width="10.109375" style="20" customWidth="1"/>
    <col min="5" max="5" width="17.5546875" style="20" customWidth="1"/>
    <col min="6" max="16384" width="11.5546875" style="20"/>
  </cols>
  <sheetData>
    <row r="1" spans="1:3" x14ac:dyDescent="0.25">
      <c r="A1" s="22" t="s">
        <v>26</v>
      </c>
    </row>
    <row r="2" spans="1:3" x14ac:dyDescent="0.25">
      <c r="A2" s="9" t="s">
        <v>0</v>
      </c>
      <c r="B2" s="8" t="s">
        <v>1</v>
      </c>
      <c r="C2" s="8" t="s">
        <v>27</v>
      </c>
    </row>
    <row r="3" spans="1:3" x14ac:dyDescent="0.25">
      <c r="A3" s="17" t="s">
        <v>97</v>
      </c>
      <c r="B3" s="17" t="s">
        <v>95</v>
      </c>
      <c r="C3" s="18">
        <v>59</v>
      </c>
    </row>
    <row r="4" spans="1:3" x14ac:dyDescent="0.25">
      <c r="A4" s="17" t="s">
        <v>98</v>
      </c>
      <c r="B4" s="17" t="s">
        <v>95</v>
      </c>
      <c r="C4" s="18">
        <v>52</v>
      </c>
    </row>
    <row r="5" spans="1:3" x14ac:dyDescent="0.25">
      <c r="A5" s="17" t="s">
        <v>136</v>
      </c>
      <c r="B5" s="17" t="s">
        <v>135</v>
      </c>
      <c r="C5" s="18">
        <v>50</v>
      </c>
    </row>
    <row r="6" spans="1:3" x14ac:dyDescent="0.25">
      <c r="A6" s="17" t="s">
        <v>138</v>
      </c>
      <c r="B6" s="17" t="s">
        <v>135</v>
      </c>
      <c r="C6" s="18">
        <v>48</v>
      </c>
    </row>
    <row r="7" spans="1:3" x14ac:dyDescent="0.25">
      <c r="A7" s="17" t="s">
        <v>142</v>
      </c>
      <c r="B7" s="17" t="s">
        <v>135</v>
      </c>
      <c r="C7" s="18">
        <v>48</v>
      </c>
    </row>
    <row r="8" spans="1:3" x14ac:dyDescent="0.25">
      <c r="A8" s="46" t="s">
        <v>137</v>
      </c>
      <c r="B8" s="46" t="s">
        <v>135</v>
      </c>
      <c r="C8" s="50">
        <v>47</v>
      </c>
    </row>
    <row r="9" spans="1:3" x14ac:dyDescent="0.25">
      <c r="A9" s="60" t="s">
        <v>60</v>
      </c>
      <c r="B9" s="60" t="s">
        <v>58</v>
      </c>
      <c r="C9" s="61">
        <v>41</v>
      </c>
    </row>
    <row r="10" spans="1:3" x14ac:dyDescent="0.25">
      <c r="A10" s="17" t="s">
        <v>141</v>
      </c>
      <c r="B10" s="17" t="s">
        <v>135</v>
      </c>
      <c r="C10" s="18">
        <v>41</v>
      </c>
    </row>
    <row r="11" spans="1:3" x14ac:dyDescent="0.25">
      <c r="A11" s="17" t="s">
        <v>101</v>
      </c>
      <c r="B11" s="17" t="s">
        <v>95</v>
      </c>
      <c r="C11" s="18">
        <v>40</v>
      </c>
    </row>
    <row r="12" spans="1:3" x14ac:dyDescent="0.25">
      <c r="A12" s="17" t="s">
        <v>163</v>
      </c>
      <c r="B12" s="17" t="s">
        <v>164</v>
      </c>
      <c r="C12" s="18">
        <v>40</v>
      </c>
    </row>
    <row r="13" spans="1:3" x14ac:dyDescent="0.25">
      <c r="A13" s="17" t="s">
        <v>143</v>
      </c>
      <c r="B13" s="17" t="s">
        <v>135</v>
      </c>
      <c r="C13" s="18">
        <v>36</v>
      </c>
    </row>
    <row r="14" spans="1:3" x14ac:dyDescent="0.25">
      <c r="A14" s="17" t="s">
        <v>102</v>
      </c>
      <c r="B14" s="17" t="s">
        <v>103</v>
      </c>
      <c r="C14" s="18">
        <v>35</v>
      </c>
    </row>
    <row r="15" spans="1:3" x14ac:dyDescent="0.25">
      <c r="A15" s="17" t="s">
        <v>99</v>
      </c>
      <c r="B15" s="17" t="s">
        <v>95</v>
      </c>
      <c r="C15" s="18">
        <v>34</v>
      </c>
    </row>
    <row r="16" spans="1:3" x14ac:dyDescent="0.25">
      <c r="A16" s="17" t="s">
        <v>124</v>
      </c>
      <c r="B16" s="17" t="s">
        <v>125</v>
      </c>
      <c r="C16" s="18">
        <v>33</v>
      </c>
    </row>
    <row r="17" spans="1:3" x14ac:dyDescent="0.25">
      <c r="A17" s="17" t="s">
        <v>139</v>
      </c>
      <c r="B17" s="17" t="s">
        <v>135</v>
      </c>
      <c r="C17" s="18">
        <v>33</v>
      </c>
    </row>
    <row r="18" spans="1:3" x14ac:dyDescent="0.25">
      <c r="A18" s="60" t="s">
        <v>192</v>
      </c>
      <c r="B18" s="60" t="s">
        <v>193</v>
      </c>
      <c r="C18" s="61">
        <v>33</v>
      </c>
    </row>
    <row r="19" spans="1:3" x14ac:dyDescent="0.25">
      <c r="A19" s="46" t="s">
        <v>61</v>
      </c>
      <c r="B19" s="47" t="s">
        <v>58</v>
      </c>
      <c r="C19" s="50">
        <v>32</v>
      </c>
    </row>
    <row r="20" spans="1:3" x14ac:dyDescent="0.25">
      <c r="A20" s="60" t="s">
        <v>63</v>
      </c>
      <c r="B20" s="60" t="s">
        <v>220</v>
      </c>
      <c r="C20" s="61">
        <v>31</v>
      </c>
    </row>
    <row r="21" spans="1:3" x14ac:dyDescent="0.25">
      <c r="A21" s="60" t="s">
        <v>57</v>
      </c>
      <c r="B21" s="60" t="s">
        <v>58</v>
      </c>
      <c r="C21" s="61">
        <v>31</v>
      </c>
    </row>
    <row r="22" spans="1:3" x14ac:dyDescent="0.25">
      <c r="A22" s="60" t="s">
        <v>100</v>
      </c>
      <c r="B22" s="60" t="s">
        <v>95</v>
      </c>
      <c r="C22" s="61">
        <v>31</v>
      </c>
    </row>
    <row r="23" spans="1:3" x14ac:dyDescent="0.25">
      <c r="A23" s="60" t="s">
        <v>84</v>
      </c>
      <c r="B23" s="60" t="s">
        <v>85</v>
      </c>
      <c r="C23" s="61">
        <v>30</v>
      </c>
    </row>
    <row r="24" spans="1:3" x14ac:dyDescent="0.25">
      <c r="A24" s="60" t="s">
        <v>94</v>
      </c>
      <c r="B24" s="60" t="s">
        <v>95</v>
      </c>
      <c r="C24" s="61">
        <v>30</v>
      </c>
    </row>
    <row r="25" spans="1:3" x14ac:dyDescent="0.25">
      <c r="A25" s="46" t="s">
        <v>113</v>
      </c>
      <c r="B25" s="46" t="s">
        <v>108</v>
      </c>
      <c r="C25" s="61">
        <v>30</v>
      </c>
    </row>
    <row r="26" spans="1:3" x14ac:dyDescent="0.25">
      <c r="A26" s="46" t="s">
        <v>213</v>
      </c>
      <c r="B26" s="46" t="s">
        <v>211</v>
      </c>
      <c r="C26" s="61">
        <v>28</v>
      </c>
    </row>
    <row r="27" spans="1:3" x14ac:dyDescent="0.25">
      <c r="A27" s="60" t="s">
        <v>62</v>
      </c>
      <c r="B27" s="60" t="s">
        <v>58</v>
      </c>
      <c r="C27" s="61">
        <v>27</v>
      </c>
    </row>
    <row r="28" spans="1:3" x14ac:dyDescent="0.25">
      <c r="A28" s="17" t="s">
        <v>152</v>
      </c>
      <c r="B28" s="17" t="s">
        <v>151</v>
      </c>
      <c r="C28" s="18">
        <v>27</v>
      </c>
    </row>
    <row r="29" spans="1:3" x14ac:dyDescent="0.25">
      <c r="A29" s="17" t="s">
        <v>207</v>
      </c>
      <c r="B29" s="17" t="s">
        <v>205</v>
      </c>
      <c r="C29" s="18">
        <v>27</v>
      </c>
    </row>
    <row r="30" spans="1:3" x14ac:dyDescent="0.25">
      <c r="A30" s="17" t="s">
        <v>75</v>
      </c>
      <c r="B30" s="17" t="s">
        <v>76</v>
      </c>
      <c r="C30" s="18">
        <v>26</v>
      </c>
    </row>
    <row r="31" spans="1:3" x14ac:dyDescent="0.25">
      <c r="A31" s="17" t="s">
        <v>81</v>
      </c>
      <c r="B31" s="17" t="s">
        <v>76</v>
      </c>
      <c r="C31" s="18">
        <v>26</v>
      </c>
    </row>
    <row r="32" spans="1:3" x14ac:dyDescent="0.25">
      <c r="A32" s="17" t="s">
        <v>86</v>
      </c>
      <c r="B32" s="17" t="s">
        <v>87</v>
      </c>
      <c r="C32" s="18">
        <v>26</v>
      </c>
    </row>
    <row r="33" spans="1:3" x14ac:dyDescent="0.25">
      <c r="A33" s="17" t="s">
        <v>77</v>
      </c>
      <c r="B33" s="17" t="s">
        <v>103</v>
      </c>
      <c r="C33" s="18">
        <v>26</v>
      </c>
    </row>
    <row r="34" spans="1:3" x14ac:dyDescent="0.25">
      <c r="A34" s="17" t="s">
        <v>110</v>
      </c>
      <c r="B34" s="17" t="s">
        <v>108</v>
      </c>
      <c r="C34" s="18">
        <v>26</v>
      </c>
    </row>
    <row r="35" spans="1:3" x14ac:dyDescent="0.25">
      <c r="A35" s="46" t="s">
        <v>114</v>
      </c>
      <c r="B35" s="46" t="s">
        <v>115</v>
      </c>
      <c r="C35" s="61">
        <v>26</v>
      </c>
    </row>
    <row r="36" spans="1:3" x14ac:dyDescent="0.25">
      <c r="A36" s="60" t="s">
        <v>126</v>
      </c>
      <c r="B36" s="60" t="s">
        <v>127</v>
      </c>
      <c r="C36" s="61">
        <v>26</v>
      </c>
    </row>
    <row r="37" spans="1:3" x14ac:dyDescent="0.25">
      <c r="A37" s="46" t="s">
        <v>179</v>
      </c>
      <c r="B37" s="46" t="s">
        <v>177</v>
      </c>
      <c r="C37" s="50">
        <v>26</v>
      </c>
    </row>
    <row r="38" spans="1:3" x14ac:dyDescent="0.25">
      <c r="A38" s="60" t="s">
        <v>189</v>
      </c>
      <c r="B38" s="60" t="s">
        <v>185</v>
      </c>
      <c r="C38" s="61">
        <v>26</v>
      </c>
    </row>
    <row r="39" spans="1:3" x14ac:dyDescent="0.25">
      <c r="A39" s="46" t="s">
        <v>105</v>
      </c>
      <c r="B39" s="46" t="s">
        <v>103</v>
      </c>
      <c r="C39" s="61">
        <v>25</v>
      </c>
    </row>
    <row r="40" spans="1:3" x14ac:dyDescent="0.25">
      <c r="A40" s="60" t="s">
        <v>140</v>
      </c>
      <c r="B40" s="60" t="s">
        <v>135</v>
      </c>
      <c r="C40" s="61">
        <v>24</v>
      </c>
    </row>
    <row r="41" spans="1:3" x14ac:dyDescent="0.25">
      <c r="A41" s="17" t="s">
        <v>176</v>
      </c>
      <c r="B41" s="17" t="s">
        <v>172</v>
      </c>
      <c r="C41" s="18">
        <v>24</v>
      </c>
    </row>
    <row r="42" spans="1:3" x14ac:dyDescent="0.25">
      <c r="A42" s="17" t="s">
        <v>167</v>
      </c>
      <c r="B42" s="17" t="s">
        <v>166</v>
      </c>
      <c r="C42" s="18">
        <v>23</v>
      </c>
    </row>
    <row r="43" spans="1:3" x14ac:dyDescent="0.25">
      <c r="A43" s="17" t="s">
        <v>116</v>
      </c>
      <c r="B43" s="17" t="s">
        <v>115</v>
      </c>
      <c r="C43" s="18">
        <v>22</v>
      </c>
    </row>
    <row r="44" spans="1:3" x14ac:dyDescent="0.25">
      <c r="A44" s="17" t="s">
        <v>118</v>
      </c>
      <c r="B44" s="17" t="s">
        <v>115</v>
      </c>
      <c r="C44" s="18">
        <v>22</v>
      </c>
    </row>
    <row r="45" spans="1:3" x14ac:dyDescent="0.25">
      <c r="A45" s="17" t="s">
        <v>122</v>
      </c>
      <c r="B45" s="17" t="s">
        <v>120</v>
      </c>
      <c r="C45" s="18">
        <v>22</v>
      </c>
    </row>
    <row r="46" spans="1:3" x14ac:dyDescent="0.25">
      <c r="A46" s="17" t="s">
        <v>123</v>
      </c>
      <c r="B46" s="17" t="s">
        <v>120</v>
      </c>
      <c r="C46" s="18">
        <v>22</v>
      </c>
    </row>
    <row r="47" spans="1:3" x14ac:dyDescent="0.25">
      <c r="A47" s="17" t="s">
        <v>132</v>
      </c>
      <c r="B47" s="17" t="s">
        <v>129</v>
      </c>
      <c r="C47" s="18">
        <v>22</v>
      </c>
    </row>
    <row r="48" spans="1:3" x14ac:dyDescent="0.25">
      <c r="A48" s="17" t="s">
        <v>178</v>
      </c>
      <c r="B48" s="17" t="s">
        <v>177</v>
      </c>
      <c r="C48" s="18">
        <v>22</v>
      </c>
    </row>
    <row r="49" spans="1:3" x14ac:dyDescent="0.25">
      <c r="A49" s="17" t="s">
        <v>181</v>
      </c>
      <c r="B49" s="17" t="s">
        <v>182</v>
      </c>
      <c r="C49" s="18">
        <v>22</v>
      </c>
    </row>
    <row r="50" spans="1:3" x14ac:dyDescent="0.25">
      <c r="A50" s="17" t="s">
        <v>218</v>
      </c>
      <c r="B50" s="17" t="s">
        <v>195</v>
      </c>
      <c r="C50" s="18">
        <v>22</v>
      </c>
    </row>
    <row r="51" spans="1:3" x14ac:dyDescent="0.25">
      <c r="A51" s="17" t="s">
        <v>215</v>
      </c>
      <c r="B51" s="17" t="s">
        <v>214</v>
      </c>
      <c r="C51" s="18">
        <v>22</v>
      </c>
    </row>
    <row r="52" spans="1:3" x14ac:dyDescent="0.25">
      <c r="A52" s="17" t="s">
        <v>112</v>
      </c>
      <c r="B52" s="17" t="s">
        <v>108</v>
      </c>
      <c r="C52" s="18">
        <v>21</v>
      </c>
    </row>
    <row r="53" spans="1:3" x14ac:dyDescent="0.25">
      <c r="A53" s="17" t="s">
        <v>93</v>
      </c>
      <c r="B53" s="17" t="s">
        <v>89</v>
      </c>
      <c r="C53" s="18">
        <v>20</v>
      </c>
    </row>
    <row r="54" spans="1:3" x14ac:dyDescent="0.25">
      <c r="A54" s="17" t="s">
        <v>104</v>
      </c>
      <c r="B54" s="17" t="s">
        <v>103</v>
      </c>
      <c r="C54" s="18">
        <v>20</v>
      </c>
    </row>
    <row r="55" spans="1:3" x14ac:dyDescent="0.25">
      <c r="A55" s="58" t="s">
        <v>134</v>
      </c>
      <c r="B55" s="58" t="s">
        <v>135</v>
      </c>
      <c r="C55" s="57">
        <v>20</v>
      </c>
    </row>
    <row r="56" spans="1:3" x14ac:dyDescent="0.25">
      <c r="A56" s="46" t="s">
        <v>146</v>
      </c>
      <c r="B56" s="46" t="s">
        <v>145</v>
      </c>
      <c r="C56" s="61">
        <v>20</v>
      </c>
    </row>
    <row r="57" spans="1:3" x14ac:dyDescent="0.25">
      <c r="A57" s="60" t="s">
        <v>165</v>
      </c>
      <c r="B57" s="60" t="s">
        <v>166</v>
      </c>
      <c r="C57" s="61">
        <v>20</v>
      </c>
    </row>
    <row r="58" spans="1:3" x14ac:dyDescent="0.25">
      <c r="A58" s="60" t="s">
        <v>169</v>
      </c>
      <c r="B58" s="60" t="s">
        <v>166</v>
      </c>
      <c r="C58" s="61">
        <v>20</v>
      </c>
    </row>
    <row r="59" spans="1:3" x14ac:dyDescent="0.25">
      <c r="A59" s="60" t="s">
        <v>196</v>
      </c>
      <c r="B59" s="60" t="s">
        <v>195</v>
      </c>
      <c r="C59" s="61">
        <v>20</v>
      </c>
    </row>
    <row r="60" spans="1:3" x14ac:dyDescent="0.25">
      <c r="A60" s="46" t="s">
        <v>66</v>
      </c>
      <c r="B60" s="46" t="s">
        <v>64</v>
      </c>
      <c r="C60" s="50">
        <v>19</v>
      </c>
    </row>
    <row r="61" spans="1:3" x14ac:dyDescent="0.25">
      <c r="A61" s="60" t="s">
        <v>68</v>
      </c>
      <c r="B61" s="60" t="s">
        <v>64</v>
      </c>
      <c r="C61" s="61">
        <v>19</v>
      </c>
    </row>
    <row r="62" spans="1:3" x14ac:dyDescent="0.25">
      <c r="A62" s="60" t="s">
        <v>78</v>
      </c>
      <c r="B62" s="60" t="s">
        <v>76</v>
      </c>
      <c r="C62" s="61">
        <v>19</v>
      </c>
    </row>
    <row r="63" spans="1:3" x14ac:dyDescent="0.25">
      <c r="A63" s="60" t="s">
        <v>149</v>
      </c>
      <c r="B63" s="60" t="s">
        <v>148</v>
      </c>
      <c r="C63" s="61">
        <v>19</v>
      </c>
    </row>
    <row r="64" spans="1:3" x14ac:dyDescent="0.25">
      <c r="A64" s="17" t="s">
        <v>197</v>
      </c>
      <c r="B64" s="17" t="s">
        <v>195</v>
      </c>
      <c r="C64" s="18">
        <v>19</v>
      </c>
    </row>
    <row r="65" spans="1:3" x14ac:dyDescent="0.25">
      <c r="A65" s="17" t="s">
        <v>69</v>
      </c>
      <c r="B65" s="17" t="s">
        <v>64</v>
      </c>
      <c r="C65" s="18">
        <v>18</v>
      </c>
    </row>
    <row r="66" spans="1:3" x14ac:dyDescent="0.25">
      <c r="A66" s="17" t="s">
        <v>186</v>
      </c>
      <c r="B66" s="17" t="s">
        <v>185</v>
      </c>
      <c r="C66" s="18">
        <v>18</v>
      </c>
    </row>
    <row r="67" spans="1:3" x14ac:dyDescent="0.25">
      <c r="A67" s="17" t="s">
        <v>188</v>
      </c>
      <c r="B67" s="17" t="s">
        <v>185</v>
      </c>
      <c r="C67" s="18">
        <v>18</v>
      </c>
    </row>
    <row r="68" spans="1:3" x14ac:dyDescent="0.25">
      <c r="A68" s="17" t="s">
        <v>206</v>
      </c>
      <c r="B68" s="17" t="s">
        <v>205</v>
      </c>
      <c r="C68" s="18">
        <v>18</v>
      </c>
    </row>
    <row r="69" spans="1:3" x14ac:dyDescent="0.25">
      <c r="A69" s="17" t="s">
        <v>65</v>
      </c>
      <c r="B69" s="17" t="s">
        <v>64</v>
      </c>
      <c r="C69" s="18">
        <v>17</v>
      </c>
    </row>
    <row r="70" spans="1:3" x14ac:dyDescent="0.25">
      <c r="A70" s="47" t="s">
        <v>92</v>
      </c>
      <c r="B70" s="47" t="s">
        <v>89</v>
      </c>
      <c r="C70" s="61">
        <v>17</v>
      </c>
    </row>
    <row r="71" spans="1:3" x14ac:dyDescent="0.25">
      <c r="A71" s="60" t="s">
        <v>96</v>
      </c>
      <c r="B71" s="60" t="s">
        <v>95</v>
      </c>
      <c r="C71" s="61">
        <v>17</v>
      </c>
    </row>
    <row r="72" spans="1:3" x14ac:dyDescent="0.25">
      <c r="A72" s="60" t="s">
        <v>107</v>
      </c>
      <c r="B72" s="60" t="s">
        <v>108</v>
      </c>
      <c r="C72" s="61">
        <v>17</v>
      </c>
    </row>
    <row r="73" spans="1:3" x14ac:dyDescent="0.25">
      <c r="A73" s="60" t="s">
        <v>117</v>
      </c>
      <c r="B73" s="60" t="s">
        <v>115</v>
      </c>
      <c r="C73" s="61">
        <v>17</v>
      </c>
    </row>
    <row r="74" spans="1:3" x14ac:dyDescent="0.25">
      <c r="A74" s="60" t="s">
        <v>133</v>
      </c>
      <c r="B74" s="60" t="s">
        <v>129</v>
      </c>
      <c r="C74" s="61">
        <v>17</v>
      </c>
    </row>
    <row r="75" spans="1:3" x14ac:dyDescent="0.25">
      <c r="A75" s="60" t="s">
        <v>147</v>
      </c>
      <c r="B75" s="60" t="s">
        <v>145</v>
      </c>
      <c r="C75" s="61">
        <v>17</v>
      </c>
    </row>
    <row r="76" spans="1:3" x14ac:dyDescent="0.25">
      <c r="A76" s="60" t="s">
        <v>154</v>
      </c>
      <c r="B76" s="60" t="s">
        <v>151</v>
      </c>
      <c r="C76" s="61">
        <v>17</v>
      </c>
    </row>
    <row r="77" spans="1:3" x14ac:dyDescent="0.25">
      <c r="A77" s="60" t="s">
        <v>159</v>
      </c>
      <c r="B77" s="60" t="s">
        <v>151</v>
      </c>
      <c r="C77" s="61">
        <v>17</v>
      </c>
    </row>
    <row r="78" spans="1:3" x14ac:dyDescent="0.25">
      <c r="A78" s="46" t="s">
        <v>175</v>
      </c>
      <c r="B78" s="46" t="s">
        <v>172</v>
      </c>
      <c r="C78" s="50">
        <v>17</v>
      </c>
    </row>
    <row r="79" spans="1:3" x14ac:dyDescent="0.25">
      <c r="A79" s="60" t="s">
        <v>194</v>
      </c>
      <c r="B79" s="60" t="s">
        <v>195</v>
      </c>
      <c r="C79" s="61">
        <v>17</v>
      </c>
    </row>
    <row r="80" spans="1:3" x14ac:dyDescent="0.25">
      <c r="A80" s="17" t="s">
        <v>212</v>
      </c>
      <c r="B80" s="17" t="s">
        <v>211</v>
      </c>
      <c r="C80" s="18">
        <v>17</v>
      </c>
    </row>
    <row r="81" spans="1:3" x14ac:dyDescent="0.25">
      <c r="A81" s="17" t="s">
        <v>59</v>
      </c>
      <c r="B81" s="17" t="s">
        <v>58</v>
      </c>
      <c r="C81" s="18">
        <v>16</v>
      </c>
    </row>
    <row r="82" spans="1:3" x14ac:dyDescent="0.25">
      <c r="A82" s="52" t="s">
        <v>121</v>
      </c>
      <c r="B82" s="52" t="s">
        <v>120</v>
      </c>
      <c r="C82" s="49">
        <v>16</v>
      </c>
    </row>
    <row r="83" spans="1:3" x14ac:dyDescent="0.25">
      <c r="A83" s="17" t="s">
        <v>155</v>
      </c>
      <c r="B83" s="17" t="s">
        <v>151</v>
      </c>
      <c r="C83" s="18">
        <v>16</v>
      </c>
    </row>
    <row r="84" spans="1:3" x14ac:dyDescent="0.25">
      <c r="A84" s="46" t="s">
        <v>183</v>
      </c>
      <c r="B84" s="46" t="s">
        <v>182</v>
      </c>
      <c r="C84" s="61">
        <v>16</v>
      </c>
    </row>
    <row r="85" spans="1:3" x14ac:dyDescent="0.25">
      <c r="A85" s="17" t="s">
        <v>173</v>
      </c>
      <c r="B85" s="17" t="s">
        <v>172</v>
      </c>
      <c r="C85" s="18">
        <v>15</v>
      </c>
    </row>
    <row r="86" spans="1:3" x14ac:dyDescent="0.25">
      <c r="A86" s="52" t="s">
        <v>198</v>
      </c>
      <c r="B86" s="52" t="s">
        <v>199</v>
      </c>
      <c r="C86" s="49">
        <v>15</v>
      </c>
    </row>
    <row r="87" spans="1:3" x14ac:dyDescent="0.25">
      <c r="A87" s="52" t="s">
        <v>202</v>
      </c>
      <c r="B87" s="52" t="s">
        <v>201</v>
      </c>
      <c r="C87" s="49">
        <v>15</v>
      </c>
    </row>
    <row r="88" spans="1:3" x14ac:dyDescent="0.25">
      <c r="A88" s="17" t="s">
        <v>74</v>
      </c>
      <c r="B88" s="17" t="s">
        <v>64</v>
      </c>
      <c r="C88" s="18">
        <v>14</v>
      </c>
    </row>
    <row r="89" spans="1:3" x14ac:dyDescent="0.25">
      <c r="A89" s="17" t="s">
        <v>79</v>
      </c>
      <c r="B89" s="17" t="s">
        <v>76</v>
      </c>
      <c r="C89" s="18">
        <v>14</v>
      </c>
    </row>
    <row r="90" spans="1:3" x14ac:dyDescent="0.25">
      <c r="A90" s="17" t="s">
        <v>80</v>
      </c>
      <c r="B90" s="17" t="s">
        <v>76</v>
      </c>
      <c r="C90" s="18">
        <v>14</v>
      </c>
    </row>
    <row r="91" spans="1:3" x14ac:dyDescent="0.25">
      <c r="A91" s="17" t="s">
        <v>150</v>
      </c>
      <c r="B91" s="17" t="s">
        <v>151</v>
      </c>
      <c r="C91" s="18">
        <v>14</v>
      </c>
    </row>
    <row r="92" spans="1:3" x14ac:dyDescent="0.25">
      <c r="A92" s="17" t="s">
        <v>156</v>
      </c>
      <c r="B92" s="17" t="s">
        <v>151</v>
      </c>
      <c r="C92" s="18">
        <v>14</v>
      </c>
    </row>
    <row r="93" spans="1:3" x14ac:dyDescent="0.25">
      <c r="A93" s="17" t="s">
        <v>170</v>
      </c>
      <c r="B93" s="17" t="s">
        <v>166</v>
      </c>
      <c r="C93" s="18">
        <v>14</v>
      </c>
    </row>
    <row r="94" spans="1:3" x14ac:dyDescent="0.25">
      <c r="A94" s="17" t="s">
        <v>73</v>
      </c>
      <c r="B94" s="17" t="s">
        <v>64</v>
      </c>
      <c r="C94" s="18">
        <v>13</v>
      </c>
    </row>
    <row r="95" spans="1:3" x14ac:dyDescent="0.25">
      <c r="A95" s="17" t="s">
        <v>130</v>
      </c>
      <c r="B95" s="17" t="s">
        <v>129</v>
      </c>
      <c r="C95" s="18">
        <v>13</v>
      </c>
    </row>
    <row r="96" spans="1:3" x14ac:dyDescent="0.25">
      <c r="A96" s="52" t="s">
        <v>203</v>
      </c>
      <c r="B96" s="52" t="s">
        <v>201</v>
      </c>
      <c r="C96" s="49">
        <v>13</v>
      </c>
    </row>
    <row r="97" spans="1:3" x14ac:dyDescent="0.25">
      <c r="A97" s="17" t="s">
        <v>216</v>
      </c>
      <c r="B97" s="17" t="s">
        <v>214</v>
      </c>
      <c r="C97" s="18">
        <v>13</v>
      </c>
    </row>
    <row r="98" spans="1:3" x14ac:dyDescent="0.25">
      <c r="A98" s="17" t="s">
        <v>111</v>
      </c>
      <c r="B98" s="17" t="s">
        <v>108</v>
      </c>
      <c r="C98" s="18">
        <v>12</v>
      </c>
    </row>
    <row r="99" spans="1:3" x14ac:dyDescent="0.25">
      <c r="A99" s="17" t="s">
        <v>174</v>
      </c>
      <c r="B99" s="17" t="s">
        <v>172</v>
      </c>
      <c r="C99" s="18">
        <v>12</v>
      </c>
    </row>
    <row r="100" spans="1:3" x14ac:dyDescent="0.25">
      <c r="A100" s="45" t="s">
        <v>204</v>
      </c>
      <c r="B100" s="45" t="s">
        <v>205</v>
      </c>
      <c r="C100" s="49">
        <v>12</v>
      </c>
    </row>
    <row r="101" spans="1:3" x14ac:dyDescent="0.25">
      <c r="A101" s="52" t="s">
        <v>72</v>
      </c>
      <c r="B101" s="52" t="s">
        <v>64</v>
      </c>
      <c r="C101" s="49">
        <v>11</v>
      </c>
    </row>
    <row r="102" spans="1:3" x14ac:dyDescent="0.25">
      <c r="A102" s="52" t="s">
        <v>131</v>
      </c>
      <c r="B102" s="52" t="s">
        <v>129</v>
      </c>
      <c r="C102" s="49">
        <v>11</v>
      </c>
    </row>
    <row r="103" spans="1:3" x14ac:dyDescent="0.25">
      <c r="A103" s="17" t="s">
        <v>106</v>
      </c>
      <c r="B103" s="17" t="s">
        <v>103</v>
      </c>
      <c r="C103" s="18">
        <v>10</v>
      </c>
    </row>
    <row r="104" spans="1:3" x14ac:dyDescent="0.25">
      <c r="A104" s="17" t="s">
        <v>109</v>
      </c>
      <c r="B104" s="17" t="s">
        <v>108</v>
      </c>
      <c r="C104" s="18">
        <v>10</v>
      </c>
    </row>
    <row r="105" spans="1:3" x14ac:dyDescent="0.25">
      <c r="A105" s="52" t="s">
        <v>200</v>
      </c>
      <c r="B105" s="52" t="s">
        <v>201</v>
      </c>
      <c r="C105" s="49">
        <v>10</v>
      </c>
    </row>
    <row r="106" spans="1:3" x14ac:dyDescent="0.25">
      <c r="A106" s="17" t="s">
        <v>88</v>
      </c>
      <c r="B106" s="17" t="s">
        <v>89</v>
      </c>
      <c r="C106" s="18">
        <v>9</v>
      </c>
    </row>
    <row r="107" spans="1:3" x14ac:dyDescent="0.25">
      <c r="A107" s="17" t="s">
        <v>91</v>
      </c>
      <c r="B107" s="17" t="s">
        <v>89</v>
      </c>
      <c r="C107" s="18">
        <v>9</v>
      </c>
    </row>
    <row r="108" spans="1:3" x14ac:dyDescent="0.25">
      <c r="A108" s="17" t="s">
        <v>161</v>
      </c>
      <c r="B108" s="17" t="s">
        <v>151</v>
      </c>
      <c r="C108" s="18">
        <v>9</v>
      </c>
    </row>
    <row r="109" spans="1:3" x14ac:dyDescent="0.25">
      <c r="A109" s="17" t="s">
        <v>208</v>
      </c>
      <c r="B109" s="17" t="s">
        <v>205</v>
      </c>
      <c r="C109" s="18">
        <v>9</v>
      </c>
    </row>
    <row r="110" spans="1:3" x14ac:dyDescent="0.25">
      <c r="A110" s="17" t="s">
        <v>217</v>
      </c>
      <c r="B110" s="17" t="s">
        <v>211</v>
      </c>
      <c r="C110" s="18">
        <v>9</v>
      </c>
    </row>
    <row r="111" spans="1:3" x14ac:dyDescent="0.25">
      <c r="A111" s="46" t="s">
        <v>158</v>
      </c>
      <c r="B111" s="46" t="s">
        <v>151</v>
      </c>
      <c r="C111" s="50">
        <v>8</v>
      </c>
    </row>
    <row r="112" spans="1:3" x14ac:dyDescent="0.25">
      <c r="A112" s="17" t="s">
        <v>160</v>
      </c>
      <c r="B112" s="17" t="s">
        <v>151</v>
      </c>
      <c r="C112" s="18">
        <v>8</v>
      </c>
    </row>
    <row r="113" spans="1:3" x14ac:dyDescent="0.25">
      <c r="A113" s="52" t="s">
        <v>168</v>
      </c>
      <c r="B113" s="52" t="s">
        <v>166</v>
      </c>
      <c r="C113" s="49">
        <v>8</v>
      </c>
    </row>
    <row r="114" spans="1:3" x14ac:dyDescent="0.25">
      <c r="A114" s="17" t="s">
        <v>90</v>
      </c>
      <c r="B114" s="17" t="s">
        <v>89</v>
      </c>
      <c r="C114" s="18">
        <v>7</v>
      </c>
    </row>
    <row r="115" spans="1:3" x14ac:dyDescent="0.25">
      <c r="A115" s="45" t="s">
        <v>128</v>
      </c>
      <c r="B115" s="45" t="s">
        <v>129</v>
      </c>
      <c r="C115" s="49">
        <v>7</v>
      </c>
    </row>
    <row r="116" spans="1:3" x14ac:dyDescent="0.25">
      <c r="A116" s="17" t="s">
        <v>209</v>
      </c>
      <c r="B116" s="17" t="s">
        <v>205</v>
      </c>
      <c r="C116" s="18">
        <v>7</v>
      </c>
    </row>
    <row r="117" spans="1:3" x14ac:dyDescent="0.25">
      <c r="A117" s="17" t="s">
        <v>210</v>
      </c>
      <c r="B117" s="17" t="s">
        <v>211</v>
      </c>
      <c r="C117" s="18">
        <v>7</v>
      </c>
    </row>
    <row r="118" spans="1:3" x14ac:dyDescent="0.25">
      <c r="A118" s="17" t="s">
        <v>71</v>
      </c>
      <c r="B118" s="17" t="s">
        <v>64</v>
      </c>
      <c r="C118" s="18">
        <v>6</v>
      </c>
    </row>
    <row r="119" spans="1:3" x14ac:dyDescent="0.25">
      <c r="A119" s="17" t="s">
        <v>171</v>
      </c>
      <c r="B119" s="17" t="s">
        <v>172</v>
      </c>
      <c r="C119" s="18">
        <v>6</v>
      </c>
    </row>
    <row r="120" spans="1:3" x14ac:dyDescent="0.25">
      <c r="A120" s="17" t="s">
        <v>153</v>
      </c>
      <c r="B120" s="17" t="s">
        <v>151</v>
      </c>
      <c r="C120" s="18">
        <v>5</v>
      </c>
    </row>
    <row r="121" spans="1:3" x14ac:dyDescent="0.25">
      <c r="A121" s="17" t="s">
        <v>162</v>
      </c>
      <c r="B121" s="17" t="s">
        <v>151</v>
      </c>
      <c r="C121" s="18">
        <v>2</v>
      </c>
    </row>
    <row r="122" spans="1:3" x14ac:dyDescent="0.25">
      <c r="A122" s="17" t="s">
        <v>67</v>
      </c>
      <c r="B122" s="17" t="s">
        <v>64</v>
      </c>
      <c r="C122" s="18">
        <v>1</v>
      </c>
    </row>
    <row r="123" spans="1:3" x14ac:dyDescent="0.25">
      <c r="A123" s="52" t="s">
        <v>180</v>
      </c>
      <c r="B123" s="52" t="s">
        <v>177</v>
      </c>
      <c r="C123" s="49">
        <v>1</v>
      </c>
    </row>
    <row r="124" spans="1:3" x14ac:dyDescent="0.25">
      <c r="A124" s="17" t="s">
        <v>70</v>
      </c>
      <c r="B124" s="17" t="s">
        <v>64</v>
      </c>
      <c r="C124" s="18">
        <v>0</v>
      </c>
    </row>
    <row r="125" spans="1:3" x14ac:dyDescent="0.25">
      <c r="A125" s="52" t="s">
        <v>82</v>
      </c>
      <c r="B125" s="52" t="s">
        <v>76</v>
      </c>
      <c r="C125" s="49">
        <v>0</v>
      </c>
    </row>
    <row r="126" spans="1:3" x14ac:dyDescent="0.25">
      <c r="A126" s="17" t="s">
        <v>83</v>
      </c>
      <c r="B126" s="17" t="s">
        <v>76</v>
      </c>
      <c r="C126" s="18">
        <v>0</v>
      </c>
    </row>
    <row r="127" spans="1:3" x14ac:dyDescent="0.25">
      <c r="A127" s="17" t="s">
        <v>157</v>
      </c>
      <c r="B127" s="17" t="s">
        <v>151</v>
      </c>
      <c r="C127" s="18">
        <v>0</v>
      </c>
    </row>
    <row r="128" spans="1:3" x14ac:dyDescent="0.25">
      <c r="A128" s="52" t="s">
        <v>184</v>
      </c>
      <c r="B128" s="52" t="s">
        <v>185</v>
      </c>
      <c r="C128" s="49">
        <v>0</v>
      </c>
    </row>
    <row r="129" spans="1:3" x14ac:dyDescent="0.25">
      <c r="A129" s="52" t="s">
        <v>190</v>
      </c>
      <c r="B129" s="52" t="s">
        <v>185</v>
      </c>
      <c r="C129" s="49">
        <v>0</v>
      </c>
    </row>
    <row r="130" spans="1:3" x14ac:dyDescent="0.25">
      <c r="A130" s="52" t="s">
        <v>191</v>
      </c>
      <c r="B130" s="52" t="s">
        <v>185</v>
      </c>
      <c r="C130" s="49">
        <v>0</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0"/>
  <sheetViews>
    <sheetView zoomScale="83" zoomScaleNormal="83" workbookViewId="0">
      <selection activeCell="C1" sqref="C1:C1048576"/>
    </sheetView>
  </sheetViews>
  <sheetFormatPr defaultColWidth="11.5546875" defaultRowHeight="13.2" x14ac:dyDescent="0.25"/>
  <cols>
    <col min="1" max="1" width="21.109375" style="20" customWidth="1"/>
    <col min="2" max="2" width="18.6640625" style="20" customWidth="1"/>
    <col min="3" max="3" width="11.33203125" style="26" customWidth="1"/>
    <col min="4" max="4" width="10.109375" style="20" customWidth="1"/>
    <col min="5" max="5" width="17.5546875" style="20" customWidth="1"/>
    <col min="6" max="16384" width="11.5546875" style="20"/>
  </cols>
  <sheetData>
    <row r="1" spans="1:3" x14ac:dyDescent="0.25">
      <c r="A1" s="22" t="s">
        <v>28</v>
      </c>
    </row>
    <row r="2" spans="1:3" x14ac:dyDescent="0.25">
      <c r="A2" s="9" t="s">
        <v>0</v>
      </c>
      <c r="B2" s="8" t="s">
        <v>1</v>
      </c>
      <c r="C2" s="27" t="s">
        <v>29</v>
      </c>
    </row>
    <row r="3" spans="1:3" x14ac:dyDescent="0.25">
      <c r="A3" s="17" t="s">
        <v>139</v>
      </c>
      <c r="B3" s="17" t="s">
        <v>135</v>
      </c>
      <c r="C3" s="28">
        <v>5.5318287037037029E-3</v>
      </c>
    </row>
    <row r="4" spans="1:3" x14ac:dyDescent="0.25">
      <c r="A4" s="17" t="s">
        <v>124</v>
      </c>
      <c r="B4" s="17" t="s">
        <v>125</v>
      </c>
      <c r="C4" s="28">
        <v>5.7133101851851859E-3</v>
      </c>
    </row>
    <row r="5" spans="1:3" x14ac:dyDescent="0.25">
      <c r="A5" s="60" t="s">
        <v>101</v>
      </c>
      <c r="B5" s="60" t="s">
        <v>95</v>
      </c>
      <c r="C5" s="64">
        <v>5.8562500000000003E-3</v>
      </c>
    </row>
    <row r="6" spans="1:3" x14ac:dyDescent="0.25">
      <c r="A6" s="46" t="s">
        <v>137</v>
      </c>
      <c r="B6" s="46" t="s">
        <v>135</v>
      </c>
      <c r="C6" s="63">
        <v>5.9018518518518517E-3</v>
      </c>
    </row>
    <row r="7" spans="1:3" x14ac:dyDescent="0.25">
      <c r="A7" s="17" t="s">
        <v>218</v>
      </c>
      <c r="B7" s="17" t="s">
        <v>195</v>
      </c>
      <c r="C7" s="28">
        <v>5.9149305555555552E-3</v>
      </c>
    </row>
    <row r="8" spans="1:3" x14ac:dyDescent="0.25">
      <c r="A8" s="17" t="s">
        <v>192</v>
      </c>
      <c r="B8" s="17" t="s">
        <v>193</v>
      </c>
      <c r="C8" s="28">
        <v>6.2564814814814818E-3</v>
      </c>
    </row>
    <row r="9" spans="1:3" x14ac:dyDescent="0.25">
      <c r="A9" s="17" t="s">
        <v>57</v>
      </c>
      <c r="B9" s="17" t="s">
        <v>58</v>
      </c>
      <c r="C9" s="28">
        <v>6.2642361111111119E-3</v>
      </c>
    </row>
    <row r="10" spans="1:3" x14ac:dyDescent="0.25">
      <c r="A10" s="17" t="s">
        <v>143</v>
      </c>
      <c r="B10" s="17" t="s">
        <v>135</v>
      </c>
      <c r="C10" s="28">
        <v>6.3208333333333337E-3</v>
      </c>
    </row>
    <row r="11" spans="1:3" x14ac:dyDescent="0.25">
      <c r="A11" s="17" t="s">
        <v>94</v>
      </c>
      <c r="B11" s="17" t="s">
        <v>95</v>
      </c>
      <c r="C11" s="28">
        <v>6.3385416666666659E-3</v>
      </c>
    </row>
    <row r="12" spans="1:3" x14ac:dyDescent="0.25">
      <c r="A12" s="17" t="s">
        <v>126</v>
      </c>
      <c r="B12" s="17" t="s">
        <v>127</v>
      </c>
      <c r="C12" s="28">
        <v>6.3467592592592595E-3</v>
      </c>
    </row>
    <row r="13" spans="1:3" x14ac:dyDescent="0.25">
      <c r="A13" s="17" t="s">
        <v>117</v>
      </c>
      <c r="B13" s="17" t="s">
        <v>115</v>
      </c>
      <c r="C13" s="28">
        <v>6.382986111111111E-3</v>
      </c>
    </row>
    <row r="14" spans="1:3" x14ac:dyDescent="0.25">
      <c r="A14" s="17" t="s">
        <v>97</v>
      </c>
      <c r="B14" s="17" t="s">
        <v>95</v>
      </c>
      <c r="C14" s="28">
        <v>6.4043981481481486E-3</v>
      </c>
    </row>
    <row r="15" spans="1:3" x14ac:dyDescent="0.25">
      <c r="A15" s="17" t="s">
        <v>163</v>
      </c>
      <c r="B15" s="17" t="s">
        <v>164</v>
      </c>
      <c r="C15" s="28">
        <v>6.4297453703703704E-3</v>
      </c>
    </row>
    <row r="16" spans="1:3" x14ac:dyDescent="0.25">
      <c r="A16" s="17" t="s">
        <v>140</v>
      </c>
      <c r="B16" s="17" t="s">
        <v>135</v>
      </c>
      <c r="C16" s="28">
        <v>6.4637731481481482E-3</v>
      </c>
    </row>
    <row r="17" spans="1:3" x14ac:dyDescent="0.25">
      <c r="A17" s="17" t="s">
        <v>75</v>
      </c>
      <c r="B17" s="17" t="s">
        <v>76</v>
      </c>
      <c r="C17" s="28">
        <v>6.5229166666666673E-3</v>
      </c>
    </row>
    <row r="18" spans="1:3" x14ac:dyDescent="0.25">
      <c r="A18" s="17" t="s">
        <v>98</v>
      </c>
      <c r="B18" s="17" t="s">
        <v>95</v>
      </c>
      <c r="C18" s="28">
        <v>6.5329861111111118E-3</v>
      </c>
    </row>
    <row r="19" spans="1:3" x14ac:dyDescent="0.25">
      <c r="A19" s="17" t="s">
        <v>212</v>
      </c>
      <c r="B19" s="17" t="s">
        <v>211</v>
      </c>
      <c r="C19" s="28">
        <v>6.5462962962962957E-3</v>
      </c>
    </row>
    <row r="20" spans="1:3" x14ac:dyDescent="0.25">
      <c r="A20" s="52" t="s">
        <v>203</v>
      </c>
      <c r="B20" s="52" t="s">
        <v>201</v>
      </c>
      <c r="C20" s="48">
        <v>6.5501157407407409E-3</v>
      </c>
    </row>
    <row r="21" spans="1:3" x14ac:dyDescent="0.25">
      <c r="A21" s="66" t="s">
        <v>141</v>
      </c>
      <c r="B21" s="17" t="s">
        <v>135</v>
      </c>
      <c r="C21" s="28">
        <v>6.5552083333333339E-3</v>
      </c>
    </row>
    <row r="22" spans="1:3" x14ac:dyDescent="0.25">
      <c r="A22" s="17" t="s">
        <v>189</v>
      </c>
      <c r="B22" s="17" t="s">
        <v>185</v>
      </c>
      <c r="C22" s="28">
        <v>6.5983796296296303E-3</v>
      </c>
    </row>
    <row r="23" spans="1:3" x14ac:dyDescent="0.25">
      <c r="A23" s="46" t="s">
        <v>213</v>
      </c>
      <c r="B23" s="46" t="s">
        <v>211</v>
      </c>
      <c r="C23" s="63">
        <v>6.6018518518518518E-3</v>
      </c>
    </row>
    <row r="24" spans="1:3" x14ac:dyDescent="0.25">
      <c r="A24" s="17" t="s">
        <v>118</v>
      </c>
      <c r="B24" s="17" t="s">
        <v>115</v>
      </c>
      <c r="C24" s="28">
        <v>6.6530092592592604E-3</v>
      </c>
    </row>
    <row r="25" spans="1:3" x14ac:dyDescent="0.25">
      <c r="A25" s="46" t="s">
        <v>175</v>
      </c>
      <c r="B25" s="46" t="s">
        <v>172</v>
      </c>
      <c r="C25" s="63">
        <v>6.6532407407407408E-3</v>
      </c>
    </row>
    <row r="26" spans="1:3" x14ac:dyDescent="0.25">
      <c r="A26" s="17" t="s">
        <v>142</v>
      </c>
      <c r="B26" s="17" t="s">
        <v>135</v>
      </c>
      <c r="C26" s="28">
        <v>6.6633101851851853E-3</v>
      </c>
    </row>
    <row r="27" spans="1:3" x14ac:dyDescent="0.25">
      <c r="A27" s="17" t="s">
        <v>138</v>
      </c>
      <c r="B27" s="17" t="s">
        <v>135</v>
      </c>
      <c r="C27" s="28">
        <v>6.6771990740740741E-3</v>
      </c>
    </row>
    <row r="28" spans="1:3" x14ac:dyDescent="0.25">
      <c r="A28" s="46" t="s">
        <v>61</v>
      </c>
      <c r="B28" s="47" t="s">
        <v>58</v>
      </c>
      <c r="C28" s="63">
        <v>6.6847222222222212E-3</v>
      </c>
    </row>
    <row r="29" spans="1:3" x14ac:dyDescent="0.25">
      <c r="A29" s="46" t="s">
        <v>183</v>
      </c>
      <c r="B29" s="46" t="s">
        <v>182</v>
      </c>
      <c r="C29" s="63">
        <v>6.7550925925925929E-3</v>
      </c>
    </row>
    <row r="30" spans="1:3" x14ac:dyDescent="0.25">
      <c r="A30" s="17" t="s">
        <v>136</v>
      </c>
      <c r="B30" s="17" t="s">
        <v>135</v>
      </c>
      <c r="C30" s="28">
        <v>6.7950231481481481E-3</v>
      </c>
    </row>
    <row r="31" spans="1:3" x14ac:dyDescent="0.25">
      <c r="A31" s="17" t="s">
        <v>78</v>
      </c>
      <c r="B31" s="17" t="s">
        <v>76</v>
      </c>
      <c r="C31" s="28">
        <v>6.813657407407408E-3</v>
      </c>
    </row>
    <row r="32" spans="1:3" x14ac:dyDescent="0.25">
      <c r="A32" s="17" t="s">
        <v>60</v>
      </c>
      <c r="B32" s="17" t="s">
        <v>58</v>
      </c>
      <c r="C32" s="28">
        <v>6.8379629629629624E-3</v>
      </c>
    </row>
    <row r="33" spans="1:3" x14ac:dyDescent="0.25">
      <c r="A33" s="60" t="s">
        <v>102</v>
      </c>
      <c r="B33" s="60" t="s">
        <v>103</v>
      </c>
      <c r="C33" s="64">
        <v>6.872337962962962E-3</v>
      </c>
    </row>
    <row r="34" spans="1:3" x14ac:dyDescent="0.25">
      <c r="A34" s="17" t="s">
        <v>173</v>
      </c>
      <c r="B34" s="17" t="s">
        <v>172</v>
      </c>
      <c r="C34" s="28">
        <v>6.8885416666666669E-3</v>
      </c>
    </row>
    <row r="35" spans="1:3" x14ac:dyDescent="0.25">
      <c r="A35" s="45" t="s">
        <v>200</v>
      </c>
      <c r="B35" s="45" t="s">
        <v>201</v>
      </c>
      <c r="C35" s="65">
        <v>6.9246527777777787E-3</v>
      </c>
    </row>
    <row r="36" spans="1:3" x14ac:dyDescent="0.25">
      <c r="A36" s="17" t="s">
        <v>167</v>
      </c>
      <c r="B36" s="17" t="s">
        <v>166</v>
      </c>
      <c r="C36" s="28">
        <v>6.9729166666666663E-3</v>
      </c>
    </row>
    <row r="37" spans="1:3" x14ac:dyDescent="0.25">
      <c r="A37" s="17" t="s">
        <v>65</v>
      </c>
      <c r="B37" s="17" t="s">
        <v>64</v>
      </c>
      <c r="C37" s="28">
        <v>7.0453703703703711E-3</v>
      </c>
    </row>
    <row r="38" spans="1:3" x14ac:dyDescent="0.25">
      <c r="A38" s="17" t="s">
        <v>99</v>
      </c>
      <c r="B38" s="17" t="s">
        <v>95</v>
      </c>
      <c r="C38" s="28">
        <v>7.0734953703703697E-3</v>
      </c>
    </row>
    <row r="39" spans="1:3" x14ac:dyDescent="0.25">
      <c r="A39" s="17" t="s">
        <v>171</v>
      </c>
      <c r="B39" s="17" t="s">
        <v>172</v>
      </c>
      <c r="C39" s="28">
        <v>7.1072916666666671E-3</v>
      </c>
    </row>
    <row r="40" spans="1:3" x14ac:dyDescent="0.25">
      <c r="A40" s="17" t="s">
        <v>116</v>
      </c>
      <c r="B40" s="17" t="s">
        <v>115</v>
      </c>
      <c r="C40" s="28">
        <v>7.1174768518518531E-3</v>
      </c>
    </row>
    <row r="41" spans="1:3" x14ac:dyDescent="0.25">
      <c r="A41" s="17" t="s">
        <v>155</v>
      </c>
      <c r="B41" s="17" t="s">
        <v>151</v>
      </c>
      <c r="C41" s="28">
        <v>7.1275462962962976E-3</v>
      </c>
    </row>
    <row r="42" spans="1:3" x14ac:dyDescent="0.25">
      <c r="A42" s="17" t="s">
        <v>96</v>
      </c>
      <c r="B42" s="17" t="s">
        <v>95</v>
      </c>
      <c r="C42" s="28">
        <v>7.1451388888888884E-3</v>
      </c>
    </row>
    <row r="43" spans="1:3" x14ac:dyDescent="0.25">
      <c r="A43" s="17" t="s">
        <v>169</v>
      </c>
      <c r="B43" s="17" t="s">
        <v>166</v>
      </c>
      <c r="C43" s="28">
        <v>7.1469907407407411E-3</v>
      </c>
    </row>
    <row r="44" spans="1:3" x14ac:dyDescent="0.25">
      <c r="A44" s="17" t="s">
        <v>196</v>
      </c>
      <c r="B44" s="17" t="s">
        <v>195</v>
      </c>
      <c r="C44" s="28">
        <v>7.1516203703703707E-3</v>
      </c>
    </row>
    <row r="45" spans="1:3" x14ac:dyDescent="0.25">
      <c r="A45" s="17" t="s">
        <v>93</v>
      </c>
      <c r="B45" s="17" t="s">
        <v>89</v>
      </c>
      <c r="C45" s="28">
        <v>7.1725694444444441E-3</v>
      </c>
    </row>
    <row r="46" spans="1:3" x14ac:dyDescent="0.25">
      <c r="A46" s="58" t="s">
        <v>134</v>
      </c>
      <c r="B46" s="58" t="s">
        <v>135</v>
      </c>
      <c r="C46" s="65">
        <v>7.1792824074074077E-3</v>
      </c>
    </row>
    <row r="47" spans="1:3" x14ac:dyDescent="0.25">
      <c r="A47" s="17" t="s">
        <v>73</v>
      </c>
      <c r="B47" s="17" t="s">
        <v>64</v>
      </c>
      <c r="C47" s="28">
        <v>7.1890046296296294E-3</v>
      </c>
    </row>
    <row r="48" spans="1:3" x14ac:dyDescent="0.25">
      <c r="A48" s="17" t="s">
        <v>100</v>
      </c>
      <c r="B48" s="17" t="s">
        <v>95</v>
      </c>
      <c r="C48" s="28">
        <v>7.1890046296296294E-3</v>
      </c>
    </row>
    <row r="49" spans="1:3" x14ac:dyDescent="0.25">
      <c r="A49" s="46" t="s">
        <v>66</v>
      </c>
      <c r="B49" s="46" t="s">
        <v>64</v>
      </c>
      <c r="C49" s="63">
        <v>7.2087962962962965E-3</v>
      </c>
    </row>
    <row r="50" spans="1:3" x14ac:dyDescent="0.25">
      <c r="A50" s="17" t="s">
        <v>80</v>
      </c>
      <c r="B50" s="17" t="s">
        <v>76</v>
      </c>
      <c r="C50" s="28">
        <v>7.2232638888888893E-3</v>
      </c>
    </row>
    <row r="51" spans="1:3" x14ac:dyDescent="0.25">
      <c r="A51" s="17" t="s">
        <v>62</v>
      </c>
      <c r="B51" s="17" t="s">
        <v>58</v>
      </c>
      <c r="C51" s="28">
        <v>7.227546296296297E-3</v>
      </c>
    </row>
    <row r="52" spans="1:3" x14ac:dyDescent="0.25">
      <c r="A52" s="17" t="s">
        <v>194</v>
      </c>
      <c r="B52" s="17" t="s">
        <v>195</v>
      </c>
      <c r="C52" s="28">
        <v>7.2454861111111114E-3</v>
      </c>
    </row>
    <row r="53" spans="1:3" x14ac:dyDescent="0.25">
      <c r="A53" s="17" t="s">
        <v>215</v>
      </c>
      <c r="B53" s="17" t="s">
        <v>214</v>
      </c>
      <c r="C53" s="28">
        <v>7.267824074074075E-3</v>
      </c>
    </row>
    <row r="54" spans="1:3" x14ac:dyDescent="0.25">
      <c r="A54" s="17" t="s">
        <v>207</v>
      </c>
      <c r="B54" s="17" t="s">
        <v>205</v>
      </c>
      <c r="C54" s="28">
        <v>7.3122685185185192E-3</v>
      </c>
    </row>
    <row r="55" spans="1:3" x14ac:dyDescent="0.25">
      <c r="A55" s="46" t="s">
        <v>114</v>
      </c>
      <c r="B55" s="46" t="s">
        <v>115</v>
      </c>
      <c r="C55" s="63">
        <v>7.362847222222222E-3</v>
      </c>
    </row>
    <row r="56" spans="1:3" x14ac:dyDescent="0.25">
      <c r="A56" s="46" t="s">
        <v>146</v>
      </c>
      <c r="B56" s="46" t="s">
        <v>145</v>
      </c>
      <c r="C56" s="63">
        <v>7.3796296296296292E-3</v>
      </c>
    </row>
    <row r="57" spans="1:3" x14ac:dyDescent="0.25">
      <c r="A57" s="17" t="s">
        <v>217</v>
      </c>
      <c r="B57" s="17" t="s">
        <v>211</v>
      </c>
      <c r="C57" s="28">
        <v>7.3796296296296292E-3</v>
      </c>
    </row>
    <row r="58" spans="1:3" x14ac:dyDescent="0.25">
      <c r="A58" s="60" t="s">
        <v>77</v>
      </c>
      <c r="B58" s="60" t="s">
        <v>103</v>
      </c>
      <c r="C58" s="64">
        <v>7.4355324074074072E-3</v>
      </c>
    </row>
    <row r="59" spans="1:3" x14ac:dyDescent="0.25">
      <c r="A59" s="17" t="s">
        <v>79</v>
      </c>
      <c r="B59" s="17" t="s">
        <v>76</v>
      </c>
      <c r="C59" s="28">
        <v>7.4559027777777774E-3</v>
      </c>
    </row>
    <row r="60" spans="1:3" x14ac:dyDescent="0.25">
      <c r="A60" s="60" t="s">
        <v>147</v>
      </c>
      <c r="B60" s="60" t="s">
        <v>145</v>
      </c>
      <c r="C60" s="64">
        <v>7.4611111111111102E-3</v>
      </c>
    </row>
    <row r="61" spans="1:3" x14ac:dyDescent="0.25">
      <c r="A61" s="17" t="s">
        <v>123</v>
      </c>
      <c r="B61" s="17" t="s">
        <v>120</v>
      </c>
      <c r="C61" s="28">
        <v>7.466898148148147E-3</v>
      </c>
    </row>
    <row r="62" spans="1:3" x14ac:dyDescent="0.25">
      <c r="A62" s="47" t="s">
        <v>92</v>
      </c>
      <c r="B62" s="47" t="s">
        <v>89</v>
      </c>
      <c r="C62" s="63">
        <v>7.4815972222222228E-3</v>
      </c>
    </row>
    <row r="63" spans="1:3" x14ac:dyDescent="0.25">
      <c r="A63" s="17" t="s">
        <v>90</v>
      </c>
      <c r="B63" s="17" t="s">
        <v>89</v>
      </c>
      <c r="C63" s="28">
        <v>7.5666666666666669E-3</v>
      </c>
    </row>
    <row r="64" spans="1:3" x14ac:dyDescent="0.25">
      <c r="A64" s="17" t="s">
        <v>154</v>
      </c>
      <c r="B64" s="17" t="s">
        <v>151</v>
      </c>
      <c r="C64" s="28">
        <v>7.6549768518518512E-3</v>
      </c>
    </row>
    <row r="65" spans="1:3" x14ac:dyDescent="0.25">
      <c r="A65" s="60" t="s">
        <v>104</v>
      </c>
      <c r="B65" s="60" t="s">
        <v>103</v>
      </c>
      <c r="C65" s="64">
        <v>7.7052083333333321E-3</v>
      </c>
    </row>
    <row r="66" spans="1:3" x14ac:dyDescent="0.25">
      <c r="A66" s="60" t="s">
        <v>178</v>
      </c>
      <c r="B66" s="60" t="s">
        <v>177</v>
      </c>
      <c r="C66" s="64">
        <v>7.7395833333333336E-3</v>
      </c>
    </row>
    <row r="67" spans="1:3" x14ac:dyDescent="0.25">
      <c r="A67" s="17" t="s">
        <v>170</v>
      </c>
      <c r="B67" s="17" t="s">
        <v>166</v>
      </c>
      <c r="C67" s="28">
        <v>7.7446759259259257E-3</v>
      </c>
    </row>
    <row r="68" spans="1:3" x14ac:dyDescent="0.25">
      <c r="A68" s="60" t="s">
        <v>112</v>
      </c>
      <c r="B68" s="60" t="s">
        <v>108</v>
      </c>
      <c r="C68" s="64">
        <v>7.7489583333333334E-3</v>
      </c>
    </row>
    <row r="69" spans="1:3" x14ac:dyDescent="0.25">
      <c r="A69" s="17" t="s">
        <v>186</v>
      </c>
      <c r="B69" s="17" t="s">
        <v>185</v>
      </c>
      <c r="C69" s="28">
        <v>7.7495370370370366E-3</v>
      </c>
    </row>
    <row r="70" spans="1:3" x14ac:dyDescent="0.25">
      <c r="A70" s="45" t="s">
        <v>198</v>
      </c>
      <c r="B70" s="45" t="s">
        <v>199</v>
      </c>
      <c r="C70" s="48">
        <v>7.7548611111111108E-3</v>
      </c>
    </row>
    <row r="71" spans="1:3" x14ac:dyDescent="0.25">
      <c r="A71" s="60" t="s">
        <v>109</v>
      </c>
      <c r="B71" s="60" t="s">
        <v>108</v>
      </c>
      <c r="C71" s="64">
        <v>7.7715277777777791E-3</v>
      </c>
    </row>
    <row r="72" spans="1:3" x14ac:dyDescent="0.25">
      <c r="A72" s="17" t="s">
        <v>69</v>
      </c>
      <c r="B72" s="17" t="s">
        <v>64</v>
      </c>
      <c r="C72" s="28">
        <v>7.7777777777777767E-3</v>
      </c>
    </row>
    <row r="73" spans="1:3" x14ac:dyDescent="0.25">
      <c r="A73" s="17" t="s">
        <v>132</v>
      </c>
      <c r="B73" s="17" t="s">
        <v>129</v>
      </c>
      <c r="C73" s="28">
        <v>7.8099537037037044E-3</v>
      </c>
    </row>
    <row r="74" spans="1:3" x14ac:dyDescent="0.25">
      <c r="A74" s="17" t="s">
        <v>84</v>
      </c>
      <c r="B74" s="17" t="s">
        <v>85</v>
      </c>
      <c r="C74" s="28">
        <v>7.8212962962962967E-3</v>
      </c>
    </row>
    <row r="75" spans="1:3" x14ac:dyDescent="0.25">
      <c r="A75" s="52" t="s">
        <v>202</v>
      </c>
      <c r="B75" s="52" t="s">
        <v>201</v>
      </c>
      <c r="C75" s="96">
        <v>7.8283564814814813E-3</v>
      </c>
    </row>
    <row r="76" spans="1:3" x14ac:dyDescent="0.25">
      <c r="A76" s="52" t="s">
        <v>121</v>
      </c>
      <c r="B76" s="52" t="s">
        <v>120</v>
      </c>
      <c r="C76" s="48">
        <v>7.8760416666666666E-3</v>
      </c>
    </row>
    <row r="77" spans="1:3" x14ac:dyDescent="0.25">
      <c r="A77" s="17" t="s">
        <v>153</v>
      </c>
      <c r="B77" s="17" t="s">
        <v>151</v>
      </c>
      <c r="C77" s="28">
        <v>7.8966435185185199E-3</v>
      </c>
    </row>
    <row r="78" spans="1:3" x14ac:dyDescent="0.25">
      <c r="A78" s="17" t="s">
        <v>81</v>
      </c>
      <c r="B78" s="17" t="s">
        <v>76</v>
      </c>
      <c r="C78" s="28">
        <v>7.9643518518518527E-3</v>
      </c>
    </row>
    <row r="79" spans="1:3" x14ac:dyDescent="0.25">
      <c r="A79" s="17" t="s">
        <v>86</v>
      </c>
      <c r="B79" s="17" t="s">
        <v>87</v>
      </c>
      <c r="C79" s="28">
        <v>8.0246527777777781E-3</v>
      </c>
    </row>
    <row r="80" spans="1:3" x14ac:dyDescent="0.25">
      <c r="A80" s="17" t="s">
        <v>181</v>
      </c>
      <c r="B80" s="17" t="s">
        <v>182</v>
      </c>
      <c r="C80" s="28">
        <v>8.1206018518518528E-3</v>
      </c>
    </row>
    <row r="81" spans="1:3" x14ac:dyDescent="0.25">
      <c r="A81" s="46" t="s">
        <v>158</v>
      </c>
      <c r="B81" s="46" t="s">
        <v>151</v>
      </c>
      <c r="C81" s="63">
        <v>8.191203703703704E-3</v>
      </c>
    </row>
    <row r="82" spans="1:3" x14ac:dyDescent="0.25">
      <c r="A82" s="17" t="s">
        <v>206</v>
      </c>
      <c r="B82" s="17" t="s">
        <v>205</v>
      </c>
      <c r="C82" s="28">
        <v>8.2170138888888883E-3</v>
      </c>
    </row>
    <row r="83" spans="1:3" x14ac:dyDescent="0.25">
      <c r="A83" s="60" t="s">
        <v>156</v>
      </c>
      <c r="B83" s="60" t="s">
        <v>151</v>
      </c>
      <c r="C83" s="64">
        <v>8.2420138888888873E-3</v>
      </c>
    </row>
    <row r="84" spans="1:3" x14ac:dyDescent="0.25">
      <c r="A84" s="17" t="s">
        <v>91</v>
      </c>
      <c r="B84" s="17" t="s">
        <v>89</v>
      </c>
      <c r="C84" s="28">
        <v>8.3019675925925917E-3</v>
      </c>
    </row>
    <row r="85" spans="1:3" x14ac:dyDescent="0.25">
      <c r="A85" s="17" t="s">
        <v>130</v>
      </c>
      <c r="B85" s="17" t="s">
        <v>129</v>
      </c>
      <c r="C85" s="28">
        <v>8.3159722222222229E-3</v>
      </c>
    </row>
    <row r="86" spans="1:3" x14ac:dyDescent="0.25">
      <c r="A86" s="17" t="s">
        <v>149</v>
      </c>
      <c r="B86" s="17" t="s">
        <v>148</v>
      </c>
      <c r="C86" s="28">
        <v>8.3609953703703711E-3</v>
      </c>
    </row>
    <row r="87" spans="1:3" x14ac:dyDescent="0.25">
      <c r="A87" s="46" t="s">
        <v>113</v>
      </c>
      <c r="B87" s="46" t="s">
        <v>108</v>
      </c>
      <c r="C87" s="63">
        <v>8.3744212962962965E-3</v>
      </c>
    </row>
    <row r="88" spans="1:3" x14ac:dyDescent="0.25">
      <c r="A88" s="17" t="s">
        <v>161</v>
      </c>
      <c r="B88" s="17" t="s">
        <v>151</v>
      </c>
      <c r="C88" s="28">
        <v>8.4550925925925922E-3</v>
      </c>
    </row>
    <row r="89" spans="1:3" x14ac:dyDescent="0.25">
      <c r="A89" s="60" t="s">
        <v>107</v>
      </c>
      <c r="B89" s="60" t="s">
        <v>108</v>
      </c>
      <c r="C89" s="64">
        <v>8.4645833333333326E-3</v>
      </c>
    </row>
    <row r="90" spans="1:3" x14ac:dyDescent="0.25">
      <c r="A90" s="60" t="s">
        <v>176</v>
      </c>
      <c r="B90" s="60" t="s">
        <v>172</v>
      </c>
      <c r="C90" s="64">
        <v>8.5237268518518518E-3</v>
      </c>
    </row>
    <row r="91" spans="1:3" x14ac:dyDescent="0.25">
      <c r="A91" s="17" t="s">
        <v>197</v>
      </c>
      <c r="B91" s="17" t="s">
        <v>195</v>
      </c>
      <c r="C91" s="28">
        <v>8.5276620370370367E-3</v>
      </c>
    </row>
    <row r="92" spans="1:3" x14ac:dyDescent="0.25">
      <c r="A92" s="17" t="s">
        <v>68</v>
      </c>
      <c r="B92" s="17" t="s">
        <v>64</v>
      </c>
      <c r="C92" s="28">
        <v>8.5474537037037047E-3</v>
      </c>
    </row>
    <row r="93" spans="1:3" x14ac:dyDescent="0.25">
      <c r="A93" s="52" t="s">
        <v>180</v>
      </c>
      <c r="B93" s="52" t="s">
        <v>177</v>
      </c>
      <c r="C93" s="48">
        <v>8.6690972222222221E-3</v>
      </c>
    </row>
    <row r="94" spans="1:3" x14ac:dyDescent="0.25">
      <c r="A94" s="17" t="s">
        <v>71</v>
      </c>
      <c r="B94" s="17" t="s">
        <v>64</v>
      </c>
      <c r="C94" s="28">
        <v>8.6883101851851843E-3</v>
      </c>
    </row>
    <row r="95" spans="1:3" x14ac:dyDescent="0.25">
      <c r="A95" s="17" t="s">
        <v>160</v>
      </c>
      <c r="B95" s="17" t="s">
        <v>151</v>
      </c>
      <c r="C95" s="28">
        <v>8.7802083333333326E-3</v>
      </c>
    </row>
    <row r="96" spans="1:3" x14ac:dyDescent="0.25">
      <c r="A96" s="17" t="s">
        <v>174</v>
      </c>
      <c r="B96" s="17" t="s">
        <v>172</v>
      </c>
      <c r="C96" s="28">
        <v>8.7979166666666674E-3</v>
      </c>
    </row>
    <row r="97" spans="1:3" x14ac:dyDescent="0.25">
      <c r="A97" s="60" t="s">
        <v>110</v>
      </c>
      <c r="B97" s="60" t="s">
        <v>108</v>
      </c>
      <c r="C97" s="64">
        <v>8.8068287037037039E-3</v>
      </c>
    </row>
    <row r="98" spans="1:3" x14ac:dyDescent="0.25">
      <c r="A98" s="47" t="s">
        <v>63</v>
      </c>
      <c r="B98" s="47" t="s">
        <v>220</v>
      </c>
      <c r="C98" s="28">
        <v>8.9627314814814812E-3</v>
      </c>
    </row>
    <row r="99" spans="1:3" x14ac:dyDescent="0.25">
      <c r="A99" s="46" t="s">
        <v>179</v>
      </c>
      <c r="B99" s="46" t="s">
        <v>177</v>
      </c>
      <c r="C99" s="63">
        <v>8.9961805555555541E-3</v>
      </c>
    </row>
    <row r="100" spans="1:3" x14ac:dyDescent="0.25">
      <c r="A100" s="52" t="s">
        <v>131</v>
      </c>
      <c r="B100" s="52" t="s">
        <v>129</v>
      </c>
      <c r="C100" s="48">
        <v>9.0024305555555552E-3</v>
      </c>
    </row>
    <row r="101" spans="1:3" x14ac:dyDescent="0.25">
      <c r="A101" s="60" t="s">
        <v>106</v>
      </c>
      <c r="B101" s="60" t="s">
        <v>103</v>
      </c>
      <c r="C101" s="64">
        <v>9.0868055555555563E-3</v>
      </c>
    </row>
    <row r="102" spans="1:3" x14ac:dyDescent="0.25">
      <c r="A102" s="52" t="s">
        <v>72</v>
      </c>
      <c r="B102" s="52" t="s">
        <v>64</v>
      </c>
      <c r="C102" s="48">
        <v>9.1894675925925928E-3</v>
      </c>
    </row>
    <row r="103" spans="1:3" x14ac:dyDescent="0.25">
      <c r="A103" s="17" t="s">
        <v>216</v>
      </c>
      <c r="B103" s="17" t="s">
        <v>214</v>
      </c>
      <c r="C103" s="28">
        <v>9.2025462962962972E-3</v>
      </c>
    </row>
    <row r="104" spans="1:3" x14ac:dyDescent="0.25">
      <c r="A104" s="17" t="s">
        <v>159</v>
      </c>
      <c r="B104" s="17" t="s">
        <v>151</v>
      </c>
      <c r="C104" s="28">
        <v>9.23900462962963E-3</v>
      </c>
    </row>
    <row r="105" spans="1:3" x14ac:dyDescent="0.25">
      <c r="A105" s="17" t="s">
        <v>122</v>
      </c>
      <c r="B105" s="17" t="s">
        <v>120</v>
      </c>
      <c r="C105" s="28">
        <v>9.3145833333333327E-3</v>
      </c>
    </row>
    <row r="106" spans="1:3" x14ac:dyDescent="0.25">
      <c r="A106" s="17" t="s">
        <v>152</v>
      </c>
      <c r="B106" s="17" t="s">
        <v>151</v>
      </c>
      <c r="C106" s="28">
        <v>9.316550925925926E-3</v>
      </c>
    </row>
    <row r="107" spans="1:3" x14ac:dyDescent="0.25">
      <c r="A107" s="17" t="s">
        <v>150</v>
      </c>
      <c r="B107" s="17" t="s">
        <v>151</v>
      </c>
      <c r="C107" s="28">
        <v>9.331018518518518E-3</v>
      </c>
    </row>
    <row r="108" spans="1:3" x14ac:dyDescent="0.25">
      <c r="A108" s="60" t="s">
        <v>157</v>
      </c>
      <c r="B108" s="60" t="s">
        <v>151</v>
      </c>
      <c r="C108" s="64">
        <v>9.3444444444444451E-3</v>
      </c>
    </row>
    <row r="109" spans="1:3" x14ac:dyDescent="0.25">
      <c r="A109" s="17" t="s">
        <v>70</v>
      </c>
      <c r="B109" s="17" t="s">
        <v>64</v>
      </c>
      <c r="C109" s="28">
        <v>9.3662037037037047E-3</v>
      </c>
    </row>
    <row r="110" spans="1:3" x14ac:dyDescent="0.25">
      <c r="A110" s="52" t="s">
        <v>204</v>
      </c>
      <c r="B110" s="52" t="s">
        <v>205</v>
      </c>
      <c r="C110" s="48">
        <v>9.3792824074074074E-3</v>
      </c>
    </row>
    <row r="111" spans="1:3" x14ac:dyDescent="0.25">
      <c r="A111" s="52" t="s">
        <v>128</v>
      </c>
      <c r="B111" s="52" t="s">
        <v>129</v>
      </c>
      <c r="C111" s="48">
        <v>9.4256944444444449E-3</v>
      </c>
    </row>
    <row r="112" spans="1:3" x14ac:dyDescent="0.25">
      <c r="A112" s="17" t="s">
        <v>209</v>
      </c>
      <c r="B112" s="17" t="s">
        <v>205</v>
      </c>
      <c r="C112" s="28">
        <v>9.444328703703703E-3</v>
      </c>
    </row>
    <row r="113" spans="1:3" x14ac:dyDescent="0.25">
      <c r="A113" s="60" t="s">
        <v>111</v>
      </c>
      <c r="B113" s="60" t="s">
        <v>108</v>
      </c>
      <c r="C113" s="64">
        <v>9.4553240740740726E-3</v>
      </c>
    </row>
    <row r="114" spans="1:3" x14ac:dyDescent="0.25">
      <c r="A114" s="17" t="s">
        <v>188</v>
      </c>
      <c r="B114" s="17" t="s">
        <v>185</v>
      </c>
      <c r="C114" s="28">
        <v>9.4614583333333339E-3</v>
      </c>
    </row>
    <row r="115" spans="1:3" x14ac:dyDescent="0.25">
      <c r="A115" s="46" t="s">
        <v>105</v>
      </c>
      <c r="B115" s="46" t="s">
        <v>103</v>
      </c>
      <c r="C115" s="63">
        <v>9.4922453703703714E-3</v>
      </c>
    </row>
    <row r="116" spans="1:3" x14ac:dyDescent="0.25">
      <c r="A116" s="17" t="s">
        <v>165</v>
      </c>
      <c r="B116" s="17" t="s">
        <v>166</v>
      </c>
      <c r="C116" s="28">
        <v>9.4967592592592586E-3</v>
      </c>
    </row>
    <row r="117" spans="1:3" x14ac:dyDescent="0.25">
      <c r="A117" s="17" t="s">
        <v>74</v>
      </c>
      <c r="B117" s="17" t="s">
        <v>64</v>
      </c>
      <c r="C117" s="28">
        <v>9.5537037037037049E-3</v>
      </c>
    </row>
    <row r="118" spans="1:3" x14ac:dyDescent="0.25">
      <c r="A118" s="17" t="s">
        <v>59</v>
      </c>
      <c r="B118" s="17" t="s">
        <v>58</v>
      </c>
      <c r="C118" s="28">
        <v>9.617708333333334E-3</v>
      </c>
    </row>
    <row r="119" spans="1:3" x14ac:dyDescent="0.25">
      <c r="A119" s="17" t="s">
        <v>67</v>
      </c>
      <c r="B119" s="17" t="s">
        <v>64</v>
      </c>
      <c r="C119" s="28">
        <v>9.7980324074074081E-3</v>
      </c>
    </row>
    <row r="120" spans="1:3" x14ac:dyDescent="0.25">
      <c r="A120" s="17" t="s">
        <v>133</v>
      </c>
      <c r="B120" s="17" t="s">
        <v>129</v>
      </c>
      <c r="C120" s="28">
        <v>9.8344907407407409E-3</v>
      </c>
    </row>
    <row r="121" spans="1:3" x14ac:dyDescent="0.25">
      <c r="A121" s="17" t="s">
        <v>162</v>
      </c>
      <c r="B121" s="17" t="s">
        <v>151</v>
      </c>
      <c r="C121" s="28">
        <v>9.8708333333333339E-3</v>
      </c>
    </row>
    <row r="122" spans="1:3" x14ac:dyDescent="0.25">
      <c r="A122" s="52" t="s">
        <v>168</v>
      </c>
      <c r="B122" s="52" t="s">
        <v>166</v>
      </c>
      <c r="C122" s="48">
        <v>1.0265972222222221E-2</v>
      </c>
    </row>
    <row r="123" spans="1:3" x14ac:dyDescent="0.25">
      <c r="A123" s="17" t="s">
        <v>208</v>
      </c>
      <c r="B123" s="17" t="s">
        <v>205</v>
      </c>
      <c r="C123" s="28">
        <v>1.0362731481481481E-2</v>
      </c>
    </row>
    <row r="124" spans="1:3" x14ac:dyDescent="0.25">
      <c r="A124" s="17" t="s">
        <v>210</v>
      </c>
      <c r="B124" s="17" t="s">
        <v>211</v>
      </c>
      <c r="C124" s="28">
        <v>1.0471412037037038E-2</v>
      </c>
    </row>
    <row r="125" spans="1:3" x14ac:dyDescent="0.25">
      <c r="A125" s="17" t="s">
        <v>88</v>
      </c>
      <c r="B125" s="17" t="s">
        <v>89</v>
      </c>
      <c r="C125" s="28">
        <v>1.0556597222222221E-2</v>
      </c>
    </row>
    <row r="126" spans="1:3" x14ac:dyDescent="0.25">
      <c r="A126" s="52" t="s">
        <v>191</v>
      </c>
      <c r="B126" s="52" t="s">
        <v>185</v>
      </c>
      <c r="C126" s="48">
        <v>1.0608449074074074E-2</v>
      </c>
    </row>
    <row r="127" spans="1:3" x14ac:dyDescent="0.25">
      <c r="A127" s="52" t="s">
        <v>184</v>
      </c>
      <c r="B127" s="52" t="s">
        <v>185</v>
      </c>
      <c r="C127" s="48">
        <v>1.0714583333333333E-2</v>
      </c>
    </row>
    <row r="128" spans="1:3" x14ac:dyDescent="0.25">
      <c r="A128" s="52" t="s">
        <v>190</v>
      </c>
      <c r="B128" s="52" t="s">
        <v>185</v>
      </c>
      <c r="C128" s="48">
        <v>1.1375810185185185E-2</v>
      </c>
    </row>
    <row r="129" spans="1:3" x14ac:dyDescent="0.25">
      <c r="A129" s="52" t="s">
        <v>82</v>
      </c>
      <c r="B129" s="52" t="s">
        <v>76</v>
      </c>
      <c r="C129" s="48">
        <v>1.1494328703703705E-2</v>
      </c>
    </row>
    <row r="130" spans="1:3" x14ac:dyDescent="0.25">
      <c r="A130" s="17" t="s">
        <v>83</v>
      </c>
      <c r="B130" s="17" t="s">
        <v>76</v>
      </c>
      <c r="C130" s="28">
        <v>1.2435648148148149E-2</v>
      </c>
    </row>
    <row r="131" spans="1:3" x14ac:dyDescent="0.25">
      <c r="C131" s="20"/>
    </row>
    <row r="132" spans="1:3" x14ac:dyDescent="0.25">
      <c r="C132" s="20"/>
    </row>
    <row r="133" spans="1:3" x14ac:dyDescent="0.25">
      <c r="C133" s="20"/>
    </row>
    <row r="134" spans="1:3" x14ac:dyDescent="0.25">
      <c r="C134" s="20"/>
    </row>
    <row r="135" spans="1:3" x14ac:dyDescent="0.25">
      <c r="C135" s="20"/>
    </row>
    <row r="136" spans="1:3" x14ac:dyDescent="0.25">
      <c r="C136" s="20"/>
    </row>
    <row r="137" spans="1:3" x14ac:dyDescent="0.25">
      <c r="C137" s="20"/>
    </row>
    <row r="138" spans="1:3" x14ac:dyDescent="0.25">
      <c r="C138" s="20"/>
    </row>
    <row r="139" spans="1:3" x14ac:dyDescent="0.25">
      <c r="C139" s="20"/>
    </row>
    <row r="140" spans="1:3" x14ac:dyDescent="0.25">
      <c r="C140" s="20"/>
    </row>
    <row r="141" spans="1:3" x14ac:dyDescent="0.25">
      <c r="C141" s="20"/>
    </row>
    <row r="142" spans="1:3" x14ac:dyDescent="0.25">
      <c r="C142" s="20"/>
    </row>
    <row r="143" spans="1:3" x14ac:dyDescent="0.25">
      <c r="C143" s="20"/>
    </row>
    <row r="144" spans="1:3" x14ac:dyDescent="0.25">
      <c r="C144" s="20"/>
    </row>
    <row r="145" spans="3:3" x14ac:dyDescent="0.25">
      <c r="C145" s="20"/>
    </row>
    <row r="146" spans="3:3" x14ac:dyDescent="0.25">
      <c r="C146" s="20"/>
    </row>
    <row r="147" spans="3:3" x14ac:dyDescent="0.25">
      <c r="C147" s="20"/>
    </row>
    <row r="148" spans="3:3" x14ac:dyDescent="0.25">
      <c r="C148" s="20"/>
    </row>
    <row r="149" spans="3:3" x14ac:dyDescent="0.25">
      <c r="C149" s="20"/>
    </row>
    <row r="150" spans="3:3" x14ac:dyDescent="0.25">
      <c r="C150" s="20"/>
    </row>
    <row r="151" spans="3:3" x14ac:dyDescent="0.25">
      <c r="C151" s="20"/>
    </row>
    <row r="152" spans="3:3" x14ac:dyDescent="0.25">
      <c r="C152" s="20"/>
    </row>
    <row r="153" spans="3:3" x14ac:dyDescent="0.25">
      <c r="C153" s="20"/>
    </row>
    <row r="154" spans="3:3" x14ac:dyDescent="0.25">
      <c r="C154" s="20"/>
    </row>
    <row r="155" spans="3:3" x14ac:dyDescent="0.25">
      <c r="C155" s="20"/>
    </row>
    <row r="156" spans="3:3" x14ac:dyDescent="0.25">
      <c r="C156" s="20"/>
    </row>
    <row r="157" spans="3:3" x14ac:dyDescent="0.25">
      <c r="C157" s="20"/>
    </row>
    <row r="158" spans="3:3" x14ac:dyDescent="0.25">
      <c r="C158" s="20"/>
    </row>
    <row r="159" spans="3:3" x14ac:dyDescent="0.25">
      <c r="C159" s="20"/>
    </row>
    <row r="160" spans="3:3" x14ac:dyDescent="0.25">
      <c r="C160" s="20"/>
    </row>
    <row r="161" spans="3:3" x14ac:dyDescent="0.25">
      <c r="C161" s="20"/>
    </row>
    <row r="162" spans="3:3" x14ac:dyDescent="0.25">
      <c r="C162" s="20"/>
    </row>
    <row r="163" spans="3:3" x14ac:dyDescent="0.25">
      <c r="C163" s="20"/>
    </row>
    <row r="164" spans="3:3" x14ac:dyDescent="0.25">
      <c r="C164" s="20"/>
    </row>
    <row r="165" spans="3:3" x14ac:dyDescent="0.25">
      <c r="C165" s="20"/>
    </row>
    <row r="166" spans="3:3" x14ac:dyDescent="0.25">
      <c r="C166" s="20"/>
    </row>
    <row r="167" spans="3:3" x14ac:dyDescent="0.25">
      <c r="C167" s="20"/>
    </row>
    <row r="168" spans="3:3" x14ac:dyDescent="0.25">
      <c r="C168" s="20"/>
    </row>
    <row r="169" spans="3:3" x14ac:dyDescent="0.25">
      <c r="C169" s="20"/>
    </row>
    <row r="170" spans="3:3" x14ac:dyDescent="0.25">
      <c r="C170" s="20"/>
    </row>
    <row r="171" spans="3:3" x14ac:dyDescent="0.25">
      <c r="C171" s="20"/>
    </row>
    <row r="172" spans="3:3" x14ac:dyDescent="0.25">
      <c r="C172" s="20"/>
    </row>
    <row r="173" spans="3:3" x14ac:dyDescent="0.25">
      <c r="C173" s="20"/>
    </row>
    <row r="174" spans="3:3" x14ac:dyDescent="0.25">
      <c r="C174" s="20"/>
    </row>
    <row r="175" spans="3:3" x14ac:dyDescent="0.25">
      <c r="C175" s="20"/>
    </row>
    <row r="176" spans="3:3" x14ac:dyDescent="0.25">
      <c r="C176" s="20"/>
    </row>
    <row r="177" spans="3:3" x14ac:dyDescent="0.25">
      <c r="C177" s="20"/>
    </row>
    <row r="178" spans="3:3" x14ac:dyDescent="0.25">
      <c r="C178" s="20"/>
    </row>
    <row r="179" spans="3:3" x14ac:dyDescent="0.25">
      <c r="C179" s="20"/>
    </row>
    <row r="180" spans="3:3" x14ac:dyDescent="0.25">
      <c r="C180" s="20"/>
    </row>
    <row r="181" spans="3:3" x14ac:dyDescent="0.25">
      <c r="C181" s="20"/>
    </row>
    <row r="182" spans="3:3" x14ac:dyDescent="0.25">
      <c r="C182" s="20"/>
    </row>
    <row r="183" spans="3:3" x14ac:dyDescent="0.25">
      <c r="C183" s="20"/>
    </row>
    <row r="184" spans="3:3" x14ac:dyDescent="0.25">
      <c r="C184" s="20"/>
    </row>
    <row r="185" spans="3:3" x14ac:dyDescent="0.25">
      <c r="C185" s="20"/>
    </row>
    <row r="186" spans="3:3" x14ac:dyDescent="0.25">
      <c r="C186" s="20"/>
    </row>
    <row r="187" spans="3:3" x14ac:dyDescent="0.25">
      <c r="C187" s="20"/>
    </row>
    <row r="188" spans="3:3" x14ac:dyDescent="0.25">
      <c r="C188" s="20"/>
    </row>
    <row r="189" spans="3:3" x14ac:dyDescent="0.25">
      <c r="C189" s="20"/>
    </row>
    <row r="190" spans="3:3" x14ac:dyDescent="0.25">
      <c r="C190" s="20"/>
    </row>
    <row r="191" spans="3:3" x14ac:dyDescent="0.25">
      <c r="C191" s="20"/>
    </row>
    <row r="192" spans="3:3" x14ac:dyDescent="0.25">
      <c r="C192" s="20"/>
    </row>
    <row r="193" spans="3:3" x14ac:dyDescent="0.25">
      <c r="C193" s="20"/>
    </row>
    <row r="194" spans="3:3" x14ac:dyDescent="0.25">
      <c r="C194" s="20"/>
    </row>
    <row r="195" spans="3:3" x14ac:dyDescent="0.25">
      <c r="C195" s="20"/>
    </row>
    <row r="196" spans="3:3" x14ac:dyDescent="0.25">
      <c r="C196" s="20"/>
    </row>
    <row r="197" spans="3:3" x14ac:dyDescent="0.25">
      <c r="C197" s="20"/>
    </row>
    <row r="198" spans="3:3" x14ac:dyDescent="0.25">
      <c r="C198" s="20"/>
    </row>
    <row r="199" spans="3:3" x14ac:dyDescent="0.25">
      <c r="C199" s="20"/>
    </row>
    <row r="200" spans="3:3" x14ac:dyDescent="0.25">
      <c r="C200" s="20"/>
    </row>
  </sheetData>
  <sheetProtection selectLockedCells="1" selectUnlockedCells="1"/>
  <autoFilter ref="C1:C200"/>
  <sortState ref="A3:C200">
    <sortCondition ref="C1"/>
  </sortState>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5"/>
  <sheetViews>
    <sheetView zoomScale="83" zoomScaleNormal="83" workbookViewId="0">
      <selection activeCell="A3" sqref="A3:IV3"/>
    </sheetView>
  </sheetViews>
  <sheetFormatPr defaultColWidth="11.5546875" defaultRowHeight="13.2" x14ac:dyDescent="0.25"/>
  <cols>
    <col min="1" max="1" width="21.109375" style="20" customWidth="1"/>
    <col min="2" max="2" width="18.6640625" style="20" customWidth="1"/>
    <col min="3" max="3" width="11.33203125" style="26" customWidth="1"/>
    <col min="4" max="4" width="10.109375" style="20" customWidth="1"/>
    <col min="5" max="5" width="17.5546875" style="20" customWidth="1"/>
    <col min="6" max="16384" width="11.5546875" style="20"/>
  </cols>
  <sheetData>
    <row r="1" spans="1:4" x14ac:dyDescent="0.25">
      <c r="A1" s="22" t="s">
        <v>30</v>
      </c>
    </row>
    <row r="2" spans="1:4" x14ac:dyDescent="0.25">
      <c r="A2" s="9" t="s">
        <v>0</v>
      </c>
      <c r="B2" s="8" t="s">
        <v>1</v>
      </c>
      <c r="C2" s="27" t="s">
        <v>31</v>
      </c>
    </row>
    <row r="3" spans="1:4" s="74" customFormat="1" x14ac:dyDescent="0.25">
      <c r="A3" s="72" t="s">
        <v>196</v>
      </c>
      <c r="B3" s="72" t="s">
        <v>195</v>
      </c>
      <c r="C3" s="73">
        <v>0</v>
      </c>
      <c r="D3" s="74" t="s">
        <v>230</v>
      </c>
    </row>
    <row r="4" spans="1:4" x14ac:dyDescent="0.25">
      <c r="A4" s="17" t="s">
        <v>102</v>
      </c>
      <c r="B4" s="17" t="s">
        <v>103</v>
      </c>
      <c r="C4" s="6">
        <v>6.9548611111111113E-4</v>
      </c>
    </row>
    <row r="5" spans="1:4" x14ac:dyDescent="0.25">
      <c r="A5" s="17" t="s">
        <v>101</v>
      </c>
      <c r="B5" s="17" t="s">
        <v>95</v>
      </c>
      <c r="C5" s="6">
        <v>7.3645833333333332E-4</v>
      </c>
    </row>
    <row r="6" spans="1:4" x14ac:dyDescent="0.25">
      <c r="A6" s="17" t="s">
        <v>118</v>
      </c>
      <c r="B6" s="17" t="s">
        <v>115</v>
      </c>
      <c r="C6" s="6">
        <v>7.5879629629629637E-4</v>
      </c>
    </row>
    <row r="7" spans="1:4" x14ac:dyDescent="0.25">
      <c r="A7" s="17" t="s">
        <v>97</v>
      </c>
      <c r="B7" s="17" t="s">
        <v>95</v>
      </c>
      <c r="C7" s="6">
        <v>7.6064814814814821E-4</v>
      </c>
    </row>
    <row r="8" spans="1:4" x14ac:dyDescent="0.25">
      <c r="A8" s="43" t="s">
        <v>137</v>
      </c>
      <c r="B8" s="43" t="s">
        <v>135</v>
      </c>
      <c r="C8" s="6">
        <v>7.6273148148148153E-4</v>
      </c>
    </row>
    <row r="9" spans="1:4" x14ac:dyDescent="0.25">
      <c r="A9" s="17" t="s">
        <v>138</v>
      </c>
      <c r="B9" s="17" t="s">
        <v>135</v>
      </c>
      <c r="C9" s="6">
        <v>7.6493055555555548E-4</v>
      </c>
    </row>
    <row r="10" spans="1:4" x14ac:dyDescent="0.25">
      <c r="A10" s="43" t="s">
        <v>175</v>
      </c>
      <c r="B10" s="43" t="s">
        <v>172</v>
      </c>
      <c r="C10" s="6">
        <v>7.6597222222222214E-4</v>
      </c>
    </row>
    <row r="11" spans="1:4" x14ac:dyDescent="0.25">
      <c r="A11" s="17" t="s">
        <v>173</v>
      </c>
      <c r="B11" s="17" t="s">
        <v>172</v>
      </c>
      <c r="C11" s="6">
        <v>7.6898148148148149E-4</v>
      </c>
    </row>
    <row r="12" spans="1:4" x14ac:dyDescent="0.25">
      <c r="A12" s="17" t="s">
        <v>169</v>
      </c>
      <c r="B12" s="17" t="s">
        <v>166</v>
      </c>
      <c r="C12" s="6">
        <v>7.7615740740740737E-4</v>
      </c>
    </row>
    <row r="13" spans="1:4" x14ac:dyDescent="0.25">
      <c r="A13" s="17" t="s">
        <v>136</v>
      </c>
      <c r="B13" s="17" t="s">
        <v>135</v>
      </c>
      <c r="C13" s="6">
        <v>7.8703703703703705E-4</v>
      </c>
    </row>
    <row r="14" spans="1:4" x14ac:dyDescent="0.25">
      <c r="A14" s="17" t="s">
        <v>189</v>
      </c>
      <c r="B14" s="17" t="s">
        <v>185</v>
      </c>
      <c r="C14" s="6">
        <v>7.8923611111111121E-4</v>
      </c>
    </row>
    <row r="15" spans="1:4" x14ac:dyDescent="0.25">
      <c r="A15" s="17" t="s">
        <v>139</v>
      </c>
      <c r="B15" s="17" t="s">
        <v>135</v>
      </c>
      <c r="C15" s="6">
        <v>7.8958333333333343E-4</v>
      </c>
    </row>
    <row r="16" spans="1:4" x14ac:dyDescent="0.25">
      <c r="A16" s="17" t="s">
        <v>98</v>
      </c>
      <c r="B16" s="17" t="s">
        <v>95</v>
      </c>
      <c r="C16" s="6">
        <v>8.0324074074074076E-4</v>
      </c>
    </row>
    <row r="17" spans="1:3" x14ac:dyDescent="0.25">
      <c r="A17" s="17" t="s">
        <v>192</v>
      </c>
      <c r="B17" s="17" t="s">
        <v>193</v>
      </c>
      <c r="C17" s="6">
        <v>8.0439814814814816E-4</v>
      </c>
    </row>
    <row r="18" spans="1:3" x14ac:dyDescent="0.25">
      <c r="A18" s="17" t="s">
        <v>123</v>
      </c>
      <c r="B18" s="17" t="s">
        <v>129</v>
      </c>
      <c r="C18" s="6">
        <v>8.1053240740740738E-4</v>
      </c>
    </row>
    <row r="19" spans="1:3" x14ac:dyDescent="0.25">
      <c r="A19" s="17" t="s">
        <v>142</v>
      </c>
      <c r="B19" s="17" t="s">
        <v>135</v>
      </c>
      <c r="C19" s="6">
        <v>8.1273148148148144E-4</v>
      </c>
    </row>
    <row r="20" spans="1:3" x14ac:dyDescent="0.25">
      <c r="A20" s="17" t="s">
        <v>69</v>
      </c>
      <c r="B20" s="17" t="s">
        <v>64</v>
      </c>
      <c r="C20" s="6">
        <v>8.1307870370370377E-4</v>
      </c>
    </row>
    <row r="21" spans="1:3" x14ac:dyDescent="0.25">
      <c r="A21" s="17" t="s">
        <v>140</v>
      </c>
      <c r="B21" s="17" t="s">
        <v>135</v>
      </c>
      <c r="C21" s="6">
        <v>8.1782407407407411E-4</v>
      </c>
    </row>
    <row r="22" spans="1:3" x14ac:dyDescent="0.25">
      <c r="A22" s="17" t="s">
        <v>100</v>
      </c>
      <c r="B22" s="17" t="s">
        <v>95</v>
      </c>
      <c r="C22" s="6">
        <v>8.1990740740740754E-4</v>
      </c>
    </row>
    <row r="23" spans="1:3" x14ac:dyDescent="0.25">
      <c r="A23" s="43" t="s">
        <v>179</v>
      </c>
      <c r="B23" s="43" t="s">
        <v>177</v>
      </c>
      <c r="C23" s="6">
        <v>8.2835648148148157E-4</v>
      </c>
    </row>
    <row r="24" spans="1:3" x14ac:dyDescent="0.25">
      <c r="A24" s="17" t="s">
        <v>176</v>
      </c>
      <c r="B24" s="17" t="s">
        <v>172</v>
      </c>
      <c r="C24" s="6">
        <v>8.3125000000000007E-4</v>
      </c>
    </row>
    <row r="25" spans="1:3" x14ac:dyDescent="0.25">
      <c r="A25" s="17" t="s">
        <v>207</v>
      </c>
      <c r="B25" s="17" t="s">
        <v>205</v>
      </c>
      <c r="C25" s="6">
        <v>8.3229166666666683E-4</v>
      </c>
    </row>
    <row r="26" spans="1:3" x14ac:dyDescent="0.25">
      <c r="A26" s="43" t="s">
        <v>213</v>
      </c>
      <c r="B26" s="43" t="s">
        <v>211</v>
      </c>
      <c r="C26" s="6">
        <v>8.4097222222222223E-4</v>
      </c>
    </row>
    <row r="27" spans="1:3" x14ac:dyDescent="0.25">
      <c r="A27" s="17" t="s">
        <v>124</v>
      </c>
      <c r="B27" s="17" t="s">
        <v>125</v>
      </c>
      <c r="C27" s="6">
        <v>8.4201388888888878E-4</v>
      </c>
    </row>
    <row r="28" spans="1:3" x14ac:dyDescent="0.25">
      <c r="A28" s="43" t="s">
        <v>61</v>
      </c>
      <c r="B28" s="44" t="s">
        <v>58</v>
      </c>
      <c r="C28" s="6">
        <v>8.4351851851851851E-4</v>
      </c>
    </row>
    <row r="29" spans="1:3" x14ac:dyDescent="0.25">
      <c r="A29" s="43" t="s">
        <v>105</v>
      </c>
      <c r="B29" s="43" t="s">
        <v>103</v>
      </c>
      <c r="C29" s="6">
        <v>8.449074074074075E-4</v>
      </c>
    </row>
    <row r="30" spans="1:3" x14ac:dyDescent="0.25">
      <c r="A30" s="17" t="s">
        <v>149</v>
      </c>
      <c r="B30" s="17" t="s">
        <v>148</v>
      </c>
      <c r="C30" s="6">
        <v>8.4814814814814822E-4</v>
      </c>
    </row>
    <row r="31" spans="1:3" x14ac:dyDescent="0.25">
      <c r="A31" s="17" t="s">
        <v>68</v>
      </c>
      <c r="B31" s="17" t="s">
        <v>64</v>
      </c>
      <c r="C31" s="6">
        <v>8.5104166666666672E-4</v>
      </c>
    </row>
    <row r="32" spans="1:3" x14ac:dyDescent="0.25">
      <c r="A32" s="17" t="s">
        <v>78</v>
      </c>
      <c r="B32" s="17" t="s">
        <v>76</v>
      </c>
      <c r="C32" s="6">
        <v>8.5104166666666672E-4</v>
      </c>
    </row>
    <row r="33" spans="1:3" x14ac:dyDescent="0.25">
      <c r="A33" s="17" t="s">
        <v>126</v>
      </c>
      <c r="B33" s="17" t="s">
        <v>127</v>
      </c>
      <c r="C33" s="6">
        <v>8.524305555555556E-4</v>
      </c>
    </row>
    <row r="34" spans="1:3" x14ac:dyDescent="0.25">
      <c r="A34" s="17" t="s">
        <v>206</v>
      </c>
      <c r="B34" s="17" t="s">
        <v>205</v>
      </c>
      <c r="C34" s="6">
        <v>8.547453703703704E-4</v>
      </c>
    </row>
    <row r="35" spans="1:3" x14ac:dyDescent="0.25">
      <c r="A35" s="17" t="s">
        <v>84</v>
      </c>
      <c r="B35" s="17" t="s">
        <v>85</v>
      </c>
      <c r="C35" s="6">
        <v>8.5578703703703695E-4</v>
      </c>
    </row>
    <row r="36" spans="1:3" x14ac:dyDescent="0.25">
      <c r="A36" s="17" t="s">
        <v>110</v>
      </c>
      <c r="B36" s="17" t="s">
        <v>108</v>
      </c>
      <c r="C36" s="6">
        <v>8.564814814814815E-4</v>
      </c>
    </row>
    <row r="37" spans="1:3" x14ac:dyDescent="0.25">
      <c r="A37" s="17" t="s">
        <v>122</v>
      </c>
      <c r="B37" s="17" t="s">
        <v>129</v>
      </c>
      <c r="C37" s="6">
        <v>8.5682870370370372E-4</v>
      </c>
    </row>
    <row r="38" spans="1:3" x14ac:dyDescent="0.25">
      <c r="A38" s="17" t="s">
        <v>86</v>
      </c>
      <c r="B38" s="17" t="s">
        <v>87</v>
      </c>
      <c r="C38" s="6">
        <v>8.5833333333333334E-4</v>
      </c>
    </row>
    <row r="39" spans="1:3" x14ac:dyDescent="0.25">
      <c r="A39" s="17" t="s">
        <v>94</v>
      </c>
      <c r="B39" s="17" t="s">
        <v>95</v>
      </c>
      <c r="C39" s="6">
        <v>8.5833333333333334E-4</v>
      </c>
    </row>
    <row r="40" spans="1:3" x14ac:dyDescent="0.25">
      <c r="A40" s="17" t="s">
        <v>155</v>
      </c>
      <c r="B40" s="17" t="s">
        <v>151</v>
      </c>
      <c r="C40" s="6">
        <v>8.59375E-4</v>
      </c>
    </row>
    <row r="41" spans="1:3" x14ac:dyDescent="0.25">
      <c r="A41" s="17" t="s">
        <v>62</v>
      </c>
      <c r="B41" s="17" t="s">
        <v>58</v>
      </c>
      <c r="C41" s="6">
        <v>8.6157407407407407E-4</v>
      </c>
    </row>
    <row r="42" spans="1:3" x14ac:dyDescent="0.25">
      <c r="A42" s="17" t="s">
        <v>181</v>
      </c>
      <c r="B42" s="17" t="s">
        <v>182</v>
      </c>
      <c r="C42" s="6">
        <v>8.6805555555555551E-4</v>
      </c>
    </row>
    <row r="43" spans="1:3" x14ac:dyDescent="0.25">
      <c r="A43" s="17" t="s">
        <v>163</v>
      </c>
      <c r="B43" s="17" t="s">
        <v>164</v>
      </c>
      <c r="C43" s="6">
        <v>8.734953703703704E-4</v>
      </c>
    </row>
    <row r="44" spans="1:3" x14ac:dyDescent="0.25">
      <c r="A44" s="17" t="s">
        <v>112</v>
      </c>
      <c r="B44" s="17" t="s">
        <v>108</v>
      </c>
      <c r="C44" s="6">
        <v>8.7557870370370361E-4</v>
      </c>
    </row>
    <row r="45" spans="1:3" x14ac:dyDescent="0.25">
      <c r="A45" s="17" t="s">
        <v>104</v>
      </c>
      <c r="B45" s="17" t="s">
        <v>103</v>
      </c>
      <c r="C45" s="6">
        <v>8.8391203703703689E-4</v>
      </c>
    </row>
    <row r="46" spans="1:3" x14ac:dyDescent="0.25">
      <c r="A46" s="17" t="s">
        <v>171</v>
      </c>
      <c r="B46" s="17" t="s">
        <v>172</v>
      </c>
      <c r="C46" s="6">
        <v>8.8576388888888895E-4</v>
      </c>
    </row>
    <row r="47" spans="1:3" x14ac:dyDescent="0.25">
      <c r="A47" s="17" t="s">
        <v>167</v>
      </c>
      <c r="B47" s="17" t="s">
        <v>166</v>
      </c>
      <c r="C47" s="6">
        <v>8.8692129629629624E-4</v>
      </c>
    </row>
    <row r="48" spans="1:3" x14ac:dyDescent="0.25">
      <c r="A48" s="17" t="s">
        <v>116</v>
      </c>
      <c r="B48" s="17" t="s">
        <v>115</v>
      </c>
      <c r="C48" s="6">
        <v>8.9224537037037039E-4</v>
      </c>
    </row>
    <row r="49" spans="1:3" x14ac:dyDescent="0.25">
      <c r="A49" s="17" t="s">
        <v>197</v>
      </c>
      <c r="B49" s="17" t="s">
        <v>195</v>
      </c>
      <c r="C49" s="6">
        <v>8.9236111111111124E-4</v>
      </c>
    </row>
    <row r="50" spans="1:3" x14ac:dyDescent="0.25">
      <c r="A50" s="17" t="s">
        <v>132</v>
      </c>
      <c r="B50" s="17" t="s">
        <v>129</v>
      </c>
      <c r="C50" s="6">
        <v>8.9259259259259272E-4</v>
      </c>
    </row>
    <row r="51" spans="1:3" x14ac:dyDescent="0.25">
      <c r="A51" s="17" t="s">
        <v>170</v>
      </c>
      <c r="B51" s="17" t="s">
        <v>166</v>
      </c>
      <c r="C51" s="6">
        <v>8.9456018518518519E-4</v>
      </c>
    </row>
    <row r="52" spans="1:3" x14ac:dyDescent="0.25">
      <c r="A52" s="17" t="s">
        <v>57</v>
      </c>
      <c r="B52" s="17" t="s">
        <v>58</v>
      </c>
      <c r="C52" s="6">
        <v>8.9733796296296295E-4</v>
      </c>
    </row>
    <row r="53" spans="1:3" x14ac:dyDescent="0.25">
      <c r="A53" s="17" t="s">
        <v>81</v>
      </c>
      <c r="B53" s="17" t="s">
        <v>76</v>
      </c>
      <c r="C53" s="6">
        <v>9.0277777777777784E-4</v>
      </c>
    </row>
    <row r="54" spans="1:3" x14ac:dyDescent="0.25">
      <c r="A54" s="17" t="s">
        <v>77</v>
      </c>
      <c r="B54" s="17" t="s">
        <v>103</v>
      </c>
      <c r="C54" s="6">
        <v>9.0891203703703707E-4</v>
      </c>
    </row>
    <row r="55" spans="1:3" x14ac:dyDescent="0.25">
      <c r="A55" s="17" t="s">
        <v>79</v>
      </c>
      <c r="B55" s="17" t="s">
        <v>76</v>
      </c>
      <c r="C55" s="6">
        <v>9.0995370370370373E-4</v>
      </c>
    </row>
    <row r="56" spans="1:3" x14ac:dyDescent="0.25">
      <c r="A56" s="17" t="s">
        <v>133</v>
      </c>
      <c r="B56" s="17" t="s">
        <v>129</v>
      </c>
      <c r="C56" s="6">
        <v>9.1076388888888891E-4</v>
      </c>
    </row>
    <row r="57" spans="1:3" x14ac:dyDescent="0.25">
      <c r="A57" s="17" t="s">
        <v>178</v>
      </c>
      <c r="B57" s="17" t="s">
        <v>177</v>
      </c>
      <c r="C57" s="6">
        <v>9.1504629629629629E-4</v>
      </c>
    </row>
    <row r="58" spans="1:3" x14ac:dyDescent="0.25">
      <c r="A58" s="17" t="s">
        <v>218</v>
      </c>
      <c r="B58" s="17" t="s">
        <v>195</v>
      </c>
      <c r="C58" s="6">
        <v>9.1539351851851851E-4</v>
      </c>
    </row>
    <row r="59" spans="1:3" x14ac:dyDescent="0.25">
      <c r="A59" s="17" t="s">
        <v>143</v>
      </c>
      <c r="B59" s="17" t="s">
        <v>135</v>
      </c>
      <c r="C59" s="6">
        <v>9.1574074074074073E-4</v>
      </c>
    </row>
    <row r="60" spans="1:3" x14ac:dyDescent="0.25">
      <c r="A60" s="43" t="s">
        <v>114</v>
      </c>
      <c r="B60" s="43" t="s">
        <v>115</v>
      </c>
      <c r="C60" s="6">
        <v>9.1585648148148147E-4</v>
      </c>
    </row>
    <row r="61" spans="1:3" x14ac:dyDescent="0.25">
      <c r="A61" s="17" t="s">
        <v>144</v>
      </c>
      <c r="B61" s="17" t="s">
        <v>145</v>
      </c>
      <c r="C61" s="6">
        <v>9.283564814814815E-4</v>
      </c>
    </row>
    <row r="62" spans="1:3" x14ac:dyDescent="0.25">
      <c r="A62" s="43" t="s">
        <v>146</v>
      </c>
      <c r="B62" s="43" t="s">
        <v>145</v>
      </c>
      <c r="C62" s="6">
        <v>9.283564814814815E-4</v>
      </c>
    </row>
    <row r="63" spans="1:3" x14ac:dyDescent="0.25">
      <c r="A63" s="17" t="s">
        <v>109</v>
      </c>
      <c r="B63" s="17" t="s">
        <v>108</v>
      </c>
      <c r="C63" s="6">
        <v>9.2997685185185186E-4</v>
      </c>
    </row>
    <row r="64" spans="1:3" x14ac:dyDescent="0.25">
      <c r="A64" s="17" t="s">
        <v>147</v>
      </c>
      <c r="B64" s="17" t="s">
        <v>145</v>
      </c>
      <c r="C64" s="6">
        <v>9.3043981481481493E-4</v>
      </c>
    </row>
    <row r="65" spans="1:3" x14ac:dyDescent="0.25">
      <c r="A65" s="43" t="s">
        <v>158</v>
      </c>
      <c r="B65" s="43" t="s">
        <v>151</v>
      </c>
      <c r="C65" s="6">
        <v>9.324074074074074E-4</v>
      </c>
    </row>
    <row r="66" spans="1:3" x14ac:dyDescent="0.25">
      <c r="A66" s="17" t="s">
        <v>194</v>
      </c>
      <c r="B66" s="17" t="s">
        <v>195</v>
      </c>
      <c r="C66" s="6">
        <v>9.3287037037037036E-4</v>
      </c>
    </row>
    <row r="67" spans="1:3" x14ac:dyDescent="0.25">
      <c r="A67" s="17" t="s">
        <v>75</v>
      </c>
      <c r="B67" s="17" t="s">
        <v>76</v>
      </c>
      <c r="C67" s="6">
        <v>9.4074074074074069E-4</v>
      </c>
    </row>
    <row r="68" spans="1:3" x14ac:dyDescent="0.25">
      <c r="A68" s="17" t="s">
        <v>141</v>
      </c>
      <c r="B68" s="17" t="s">
        <v>135</v>
      </c>
      <c r="C68" s="6">
        <v>9.4317129629629623E-4</v>
      </c>
    </row>
    <row r="69" spans="1:3" x14ac:dyDescent="0.25">
      <c r="A69" s="17" t="s">
        <v>60</v>
      </c>
      <c r="B69" s="17" t="s">
        <v>58</v>
      </c>
      <c r="C69" s="6">
        <v>9.4976851851851852E-4</v>
      </c>
    </row>
    <row r="70" spans="1:3" x14ac:dyDescent="0.25">
      <c r="A70" s="17" t="s">
        <v>117</v>
      </c>
      <c r="B70" s="17" t="s">
        <v>115</v>
      </c>
      <c r="C70" s="6">
        <v>9.6712962962962974E-4</v>
      </c>
    </row>
    <row r="71" spans="1:3" x14ac:dyDescent="0.25">
      <c r="A71" s="17" t="s">
        <v>130</v>
      </c>
      <c r="B71" s="17" t="s">
        <v>129</v>
      </c>
      <c r="C71" s="6">
        <v>9.7048611111111109E-4</v>
      </c>
    </row>
    <row r="72" spans="1:3" x14ac:dyDescent="0.25">
      <c r="A72" s="17" t="s">
        <v>174</v>
      </c>
      <c r="B72" s="17" t="s">
        <v>172</v>
      </c>
      <c r="C72" s="6">
        <v>9.7361111111111118E-4</v>
      </c>
    </row>
    <row r="73" spans="1:3" x14ac:dyDescent="0.25">
      <c r="A73" s="17" t="s">
        <v>96</v>
      </c>
      <c r="B73" s="17" t="s">
        <v>95</v>
      </c>
      <c r="C73" s="6">
        <v>9.7395833333333319E-4</v>
      </c>
    </row>
    <row r="74" spans="1:3" x14ac:dyDescent="0.25">
      <c r="A74" s="17" t="s">
        <v>99</v>
      </c>
      <c r="B74" s="17" t="s">
        <v>95</v>
      </c>
      <c r="C74" s="6">
        <v>9.7905092592592597E-4</v>
      </c>
    </row>
    <row r="75" spans="1:3" x14ac:dyDescent="0.25">
      <c r="A75" s="43" t="s">
        <v>66</v>
      </c>
      <c r="B75" s="43" t="s">
        <v>64</v>
      </c>
      <c r="C75" s="6">
        <v>9.8125000000000013E-4</v>
      </c>
    </row>
    <row r="76" spans="1:3" x14ac:dyDescent="0.25">
      <c r="A76" s="17" t="s">
        <v>216</v>
      </c>
      <c r="B76" s="17" t="s">
        <v>214</v>
      </c>
      <c r="C76" s="6">
        <v>9.8136574074074077E-4</v>
      </c>
    </row>
    <row r="77" spans="1:3" x14ac:dyDescent="0.25">
      <c r="A77" s="17" t="s">
        <v>212</v>
      </c>
      <c r="B77" s="17" t="s">
        <v>211</v>
      </c>
      <c r="C77" s="6">
        <v>9.8564814814814804E-4</v>
      </c>
    </row>
    <row r="78" spans="1:3" x14ac:dyDescent="0.25">
      <c r="A78" s="43" t="s">
        <v>113</v>
      </c>
      <c r="B78" s="43" t="s">
        <v>108</v>
      </c>
      <c r="C78" s="6">
        <v>9.8888888888888876E-4</v>
      </c>
    </row>
    <row r="79" spans="1:3" x14ac:dyDescent="0.25">
      <c r="A79" s="17" t="s">
        <v>188</v>
      </c>
      <c r="B79" s="17" t="s">
        <v>185</v>
      </c>
      <c r="C79" s="6">
        <v>9.9027777777777764E-4</v>
      </c>
    </row>
    <row r="80" spans="1:3" x14ac:dyDescent="0.25">
      <c r="A80" s="17" t="s">
        <v>106</v>
      </c>
      <c r="B80" s="17" t="s">
        <v>103</v>
      </c>
      <c r="C80" s="6">
        <v>9.9039351851851849E-4</v>
      </c>
    </row>
    <row r="81" spans="1:3" x14ac:dyDescent="0.25">
      <c r="A81" s="17" t="s">
        <v>156</v>
      </c>
      <c r="B81" s="17" t="s">
        <v>151</v>
      </c>
      <c r="C81" s="6">
        <v>1.0130787037037038E-3</v>
      </c>
    </row>
    <row r="82" spans="1:3" x14ac:dyDescent="0.25">
      <c r="A82" s="17" t="s">
        <v>161</v>
      </c>
      <c r="B82" s="17" t="s">
        <v>151</v>
      </c>
      <c r="C82" s="6">
        <v>1.0130787037037038E-3</v>
      </c>
    </row>
    <row r="83" spans="1:3" x14ac:dyDescent="0.25">
      <c r="A83" s="17" t="s">
        <v>165</v>
      </c>
      <c r="B83" s="17" t="s">
        <v>166</v>
      </c>
      <c r="C83" s="6">
        <v>1.0138888888888888E-3</v>
      </c>
    </row>
    <row r="84" spans="1:3" x14ac:dyDescent="0.25">
      <c r="A84" s="17" t="s">
        <v>111</v>
      </c>
      <c r="B84" s="17" t="s">
        <v>108</v>
      </c>
      <c r="C84" s="6">
        <v>1.0156249999999998E-3</v>
      </c>
    </row>
    <row r="85" spans="1:3" x14ac:dyDescent="0.25">
      <c r="A85" s="58" t="s">
        <v>204</v>
      </c>
      <c r="B85" s="58" t="s">
        <v>205</v>
      </c>
      <c r="C85" s="6">
        <v>1.0195601851851852E-3</v>
      </c>
    </row>
    <row r="86" spans="1:3" x14ac:dyDescent="0.25">
      <c r="A86" s="17" t="s">
        <v>74</v>
      </c>
      <c r="B86" s="17" t="s">
        <v>64</v>
      </c>
      <c r="C86" s="6">
        <v>1.0225694444444447E-3</v>
      </c>
    </row>
    <row r="87" spans="1:3" x14ac:dyDescent="0.25">
      <c r="A87" s="17" t="s">
        <v>134</v>
      </c>
      <c r="B87" s="17" t="s">
        <v>135</v>
      </c>
      <c r="C87" s="6">
        <v>1.0253472222222222E-3</v>
      </c>
    </row>
    <row r="88" spans="1:3" x14ac:dyDescent="0.25">
      <c r="A88" s="58" t="s">
        <v>203</v>
      </c>
      <c r="B88" s="58" t="s">
        <v>201</v>
      </c>
      <c r="C88" s="6">
        <v>1.0271990740740743E-3</v>
      </c>
    </row>
    <row r="89" spans="1:3" x14ac:dyDescent="0.25">
      <c r="A89" s="17" t="s">
        <v>80</v>
      </c>
      <c r="B89" s="17" t="s">
        <v>76</v>
      </c>
      <c r="C89" s="6">
        <v>1.0307870370370369E-3</v>
      </c>
    </row>
    <row r="90" spans="1:3" x14ac:dyDescent="0.25">
      <c r="A90" s="58" t="s">
        <v>200</v>
      </c>
      <c r="B90" s="58" t="s">
        <v>201</v>
      </c>
      <c r="C90" s="6">
        <v>1.0307870370370369E-3</v>
      </c>
    </row>
    <row r="91" spans="1:3" x14ac:dyDescent="0.25">
      <c r="A91" s="17" t="s">
        <v>93</v>
      </c>
      <c r="B91" s="17" t="s">
        <v>89</v>
      </c>
      <c r="C91" s="6">
        <v>1.0319444444444445E-3</v>
      </c>
    </row>
    <row r="92" spans="1:3" x14ac:dyDescent="0.25">
      <c r="A92" s="45" t="s">
        <v>92</v>
      </c>
      <c r="B92" s="45" t="s">
        <v>89</v>
      </c>
      <c r="C92" s="6">
        <v>1.0355324074074073E-3</v>
      </c>
    </row>
    <row r="93" spans="1:3" x14ac:dyDescent="0.25">
      <c r="A93" s="17" t="s">
        <v>159</v>
      </c>
      <c r="B93" s="17" t="s">
        <v>151</v>
      </c>
      <c r="C93" s="6">
        <v>1.0384259259259259E-3</v>
      </c>
    </row>
    <row r="94" spans="1:3" x14ac:dyDescent="0.25">
      <c r="A94" s="17" t="s">
        <v>150</v>
      </c>
      <c r="B94" s="17" t="s">
        <v>151</v>
      </c>
      <c r="C94" s="6">
        <v>1.0442129629629629E-3</v>
      </c>
    </row>
    <row r="95" spans="1:3" x14ac:dyDescent="0.25">
      <c r="A95" s="17" t="s">
        <v>73</v>
      </c>
      <c r="B95" s="17" t="s">
        <v>64</v>
      </c>
      <c r="C95" s="6">
        <v>1.0527777777777777E-3</v>
      </c>
    </row>
    <row r="96" spans="1:3" x14ac:dyDescent="0.25">
      <c r="A96" s="43" t="s">
        <v>183</v>
      </c>
      <c r="B96" s="43" t="s">
        <v>182</v>
      </c>
      <c r="C96" s="6">
        <v>1.0539351851851851E-3</v>
      </c>
    </row>
    <row r="97" spans="1:3" x14ac:dyDescent="0.25">
      <c r="A97" s="58" t="s">
        <v>121</v>
      </c>
      <c r="B97" s="71" t="s">
        <v>129</v>
      </c>
      <c r="C97" s="6">
        <v>1.059375E-3</v>
      </c>
    </row>
    <row r="98" spans="1:3" x14ac:dyDescent="0.25">
      <c r="A98" s="17" t="s">
        <v>154</v>
      </c>
      <c r="B98" s="17" t="s">
        <v>151</v>
      </c>
      <c r="C98" s="6">
        <v>1.059375E-3</v>
      </c>
    </row>
    <row r="99" spans="1:3" x14ac:dyDescent="0.25">
      <c r="A99" s="58" t="s">
        <v>128</v>
      </c>
      <c r="B99" s="58" t="s">
        <v>129</v>
      </c>
      <c r="C99" s="6">
        <v>1.0662037037037038E-3</v>
      </c>
    </row>
    <row r="100" spans="1:3" x14ac:dyDescent="0.25">
      <c r="A100" s="58" t="s">
        <v>202</v>
      </c>
      <c r="B100" s="58" t="s">
        <v>201</v>
      </c>
      <c r="C100" s="6">
        <v>1.0665509259259259E-3</v>
      </c>
    </row>
    <row r="101" spans="1:3" x14ac:dyDescent="0.25">
      <c r="A101" s="17" t="s">
        <v>152</v>
      </c>
      <c r="B101" s="17" t="s">
        <v>151</v>
      </c>
      <c r="C101" s="6">
        <v>1.0717592592592593E-3</v>
      </c>
    </row>
    <row r="102" spans="1:3" x14ac:dyDescent="0.25">
      <c r="A102" s="45" t="s">
        <v>180</v>
      </c>
      <c r="B102" s="45" t="s">
        <v>177</v>
      </c>
      <c r="C102" s="6">
        <v>1.0854166666666668E-3</v>
      </c>
    </row>
    <row r="103" spans="1:3" x14ac:dyDescent="0.25">
      <c r="A103" s="17" t="s">
        <v>67</v>
      </c>
      <c r="B103" s="17" t="s">
        <v>64</v>
      </c>
      <c r="C103" s="6">
        <v>1.1027777777777778E-3</v>
      </c>
    </row>
    <row r="104" spans="1:3" x14ac:dyDescent="0.25">
      <c r="A104" s="17" t="s">
        <v>65</v>
      </c>
      <c r="B104" s="17" t="s">
        <v>64</v>
      </c>
      <c r="C104" s="6">
        <v>1.1082175925925925E-3</v>
      </c>
    </row>
    <row r="105" spans="1:3" x14ac:dyDescent="0.25">
      <c r="A105" s="17" t="s">
        <v>186</v>
      </c>
      <c r="B105" s="17" t="s">
        <v>185</v>
      </c>
      <c r="C105" s="6">
        <v>1.1089120370370369E-3</v>
      </c>
    </row>
    <row r="106" spans="1:3" x14ac:dyDescent="0.25">
      <c r="A106" s="17" t="s">
        <v>160</v>
      </c>
      <c r="B106" s="17" t="s">
        <v>151</v>
      </c>
      <c r="C106" s="6">
        <v>1.1146990740740742E-3</v>
      </c>
    </row>
    <row r="107" spans="1:3" x14ac:dyDescent="0.25">
      <c r="A107" s="17" t="s">
        <v>71</v>
      </c>
      <c r="B107" s="17" t="s">
        <v>64</v>
      </c>
      <c r="C107" s="6">
        <v>1.1335648148148149E-3</v>
      </c>
    </row>
    <row r="108" spans="1:3" x14ac:dyDescent="0.25">
      <c r="A108" s="58" t="s">
        <v>198</v>
      </c>
      <c r="B108" s="58" t="s">
        <v>199</v>
      </c>
      <c r="C108" s="6">
        <v>1.1346064814814814E-3</v>
      </c>
    </row>
    <row r="109" spans="1:3" x14ac:dyDescent="0.25">
      <c r="A109" s="17" t="s">
        <v>209</v>
      </c>
      <c r="B109" s="17" t="s">
        <v>205</v>
      </c>
      <c r="C109" s="6">
        <v>1.1385416666666666E-3</v>
      </c>
    </row>
    <row r="110" spans="1:3" x14ac:dyDescent="0.25">
      <c r="A110" s="17" t="s">
        <v>157</v>
      </c>
      <c r="B110" s="17" t="s">
        <v>151</v>
      </c>
      <c r="C110" s="6">
        <v>1.177662037037037E-3</v>
      </c>
    </row>
    <row r="111" spans="1:3" x14ac:dyDescent="0.25">
      <c r="A111" s="17" t="s">
        <v>162</v>
      </c>
      <c r="B111" s="17" t="s">
        <v>151</v>
      </c>
      <c r="C111" s="6">
        <v>1.1863425925925928E-3</v>
      </c>
    </row>
    <row r="112" spans="1:3" x14ac:dyDescent="0.25">
      <c r="A112" s="58" t="s">
        <v>168</v>
      </c>
      <c r="B112" s="58" t="s">
        <v>166</v>
      </c>
      <c r="C112" s="6">
        <v>1.2293981481481481E-3</v>
      </c>
    </row>
    <row r="113" spans="1:3" x14ac:dyDescent="0.25">
      <c r="A113" s="17" t="s">
        <v>88</v>
      </c>
      <c r="B113" s="17" t="s">
        <v>89</v>
      </c>
      <c r="C113" s="6">
        <v>1.2413194444444444E-3</v>
      </c>
    </row>
    <row r="114" spans="1:3" x14ac:dyDescent="0.25">
      <c r="A114" s="17" t="s">
        <v>70</v>
      </c>
      <c r="B114" s="17" t="s">
        <v>64</v>
      </c>
      <c r="C114" s="6">
        <v>1.2962962962962963E-3</v>
      </c>
    </row>
    <row r="115" spans="1:3" x14ac:dyDescent="0.25">
      <c r="A115" s="58" t="s">
        <v>131</v>
      </c>
      <c r="B115" s="58" t="s">
        <v>129</v>
      </c>
      <c r="C115" s="6">
        <v>1.2962962962962963E-3</v>
      </c>
    </row>
    <row r="116" spans="1:3" x14ac:dyDescent="0.25">
      <c r="A116" s="17" t="s">
        <v>91</v>
      </c>
      <c r="B116" s="17" t="s">
        <v>89</v>
      </c>
      <c r="C116" s="6">
        <v>1.3429398148148148E-3</v>
      </c>
    </row>
    <row r="117" spans="1:3" x14ac:dyDescent="0.25">
      <c r="A117" s="17" t="s">
        <v>83</v>
      </c>
      <c r="B117" s="17" t="s">
        <v>76</v>
      </c>
      <c r="C117" s="6">
        <v>1.3476851851851851E-3</v>
      </c>
    </row>
    <row r="118" spans="1:3" x14ac:dyDescent="0.25">
      <c r="A118" s="45" t="s">
        <v>72</v>
      </c>
      <c r="B118" s="45" t="s">
        <v>64</v>
      </c>
      <c r="C118" s="6">
        <v>1.3516203703703704E-3</v>
      </c>
    </row>
    <row r="119" spans="1:3" x14ac:dyDescent="0.25">
      <c r="A119" s="17" t="s">
        <v>59</v>
      </c>
      <c r="B119" s="17" t="s">
        <v>58</v>
      </c>
      <c r="C119" s="6">
        <v>1.368287037037037E-3</v>
      </c>
    </row>
    <row r="120" spans="1:3" x14ac:dyDescent="0.25">
      <c r="A120" s="17" t="s">
        <v>217</v>
      </c>
      <c r="B120" s="17" t="s">
        <v>211</v>
      </c>
      <c r="C120" s="6">
        <v>1.4232638888888888E-3</v>
      </c>
    </row>
    <row r="121" spans="1:3" x14ac:dyDescent="0.25">
      <c r="A121" s="58" t="s">
        <v>191</v>
      </c>
      <c r="B121" s="58" t="s">
        <v>185</v>
      </c>
      <c r="C121" s="6">
        <v>1.4247685185185186E-3</v>
      </c>
    </row>
    <row r="122" spans="1:3" x14ac:dyDescent="0.25">
      <c r="A122" s="58" t="s">
        <v>184</v>
      </c>
      <c r="B122" s="58" t="s">
        <v>185</v>
      </c>
      <c r="C122" s="6">
        <v>1.5010416666666668E-3</v>
      </c>
    </row>
    <row r="123" spans="1:3" x14ac:dyDescent="0.25">
      <c r="A123" s="58" t="s">
        <v>190</v>
      </c>
      <c r="B123" s="58" t="s">
        <v>185</v>
      </c>
      <c r="C123" s="6">
        <v>1.5386574074074072E-3</v>
      </c>
    </row>
    <row r="124" spans="1:3" x14ac:dyDescent="0.25">
      <c r="A124" s="17" t="s">
        <v>210</v>
      </c>
      <c r="B124" s="17" t="s">
        <v>211</v>
      </c>
      <c r="C124" s="6">
        <v>1.6109953703703705E-3</v>
      </c>
    </row>
    <row r="125" spans="1:3" x14ac:dyDescent="0.25">
      <c r="A125" s="58" t="s">
        <v>82</v>
      </c>
      <c r="B125" s="58" t="s">
        <v>76</v>
      </c>
      <c r="C125" s="6">
        <v>1.7465277777777781E-3</v>
      </c>
    </row>
    <row r="126" spans="1:3" x14ac:dyDescent="0.25">
      <c r="A126" s="17" t="s">
        <v>90</v>
      </c>
      <c r="B126" s="17" t="s">
        <v>89</v>
      </c>
      <c r="C126" s="6">
        <v>1.9798611111111111E-3</v>
      </c>
    </row>
    <row r="127" spans="1:3" x14ac:dyDescent="0.25">
      <c r="A127" s="17" t="s">
        <v>107</v>
      </c>
      <c r="B127" s="17" t="s">
        <v>108</v>
      </c>
      <c r="C127" s="6">
        <v>1.2763888888888888</v>
      </c>
    </row>
    <row r="128" spans="1:3" x14ac:dyDescent="0.25">
      <c r="A128" s="17" t="s">
        <v>153</v>
      </c>
      <c r="B128" s="17" t="s">
        <v>151</v>
      </c>
      <c r="C128" s="6">
        <v>2.838888888888889</v>
      </c>
    </row>
    <row r="129" spans="1:3" x14ac:dyDescent="0.25">
      <c r="A129" s="17" t="s">
        <v>215</v>
      </c>
      <c r="B129" s="17" t="s">
        <v>214</v>
      </c>
      <c r="C129" s="6" t="s">
        <v>229</v>
      </c>
    </row>
    <row r="130" spans="1:3" x14ac:dyDescent="0.25">
      <c r="A130" s="17" t="s">
        <v>208</v>
      </c>
      <c r="B130" s="17" t="s">
        <v>205</v>
      </c>
      <c r="C130" s="6" t="s">
        <v>228</v>
      </c>
    </row>
    <row r="131" spans="1:3" x14ac:dyDescent="0.25">
      <c r="C131" s="20"/>
    </row>
    <row r="132" spans="1:3" x14ac:dyDescent="0.25">
      <c r="C132" s="20"/>
    </row>
    <row r="133" spans="1:3" x14ac:dyDescent="0.25">
      <c r="C133" s="20"/>
    </row>
    <row r="134" spans="1:3" x14ac:dyDescent="0.25">
      <c r="C134" s="20"/>
    </row>
    <row r="135" spans="1:3" x14ac:dyDescent="0.25">
      <c r="C135" s="20"/>
    </row>
    <row r="136" spans="1:3" x14ac:dyDescent="0.25">
      <c r="C136" s="20"/>
    </row>
    <row r="137" spans="1:3" x14ac:dyDescent="0.25">
      <c r="C137" s="20"/>
    </row>
    <row r="138" spans="1:3" x14ac:dyDescent="0.25">
      <c r="C138" s="20"/>
    </row>
    <row r="139" spans="1:3" x14ac:dyDescent="0.25">
      <c r="C139" s="20"/>
    </row>
    <row r="140" spans="1:3" x14ac:dyDescent="0.25">
      <c r="C140" s="20"/>
    </row>
    <row r="141" spans="1:3" x14ac:dyDescent="0.25">
      <c r="C141" s="20"/>
    </row>
    <row r="142" spans="1:3" x14ac:dyDescent="0.25">
      <c r="C142" s="20"/>
    </row>
    <row r="143" spans="1:3" x14ac:dyDescent="0.25">
      <c r="C143" s="20"/>
    </row>
    <row r="144" spans="1:3" x14ac:dyDescent="0.25">
      <c r="C144" s="20"/>
    </row>
    <row r="145" spans="3:3" x14ac:dyDescent="0.25">
      <c r="C145" s="20"/>
    </row>
    <row r="146" spans="3:3" x14ac:dyDescent="0.25">
      <c r="C146" s="20"/>
    </row>
    <row r="147" spans="3:3" x14ac:dyDescent="0.25">
      <c r="C147" s="20"/>
    </row>
    <row r="148" spans="3:3" x14ac:dyDescent="0.25">
      <c r="C148" s="20"/>
    </row>
    <row r="149" spans="3:3" x14ac:dyDescent="0.25">
      <c r="C149" s="20"/>
    </row>
    <row r="150" spans="3:3" x14ac:dyDescent="0.25">
      <c r="C150" s="20"/>
    </row>
    <row r="151" spans="3:3" x14ac:dyDescent="0.25">
      <c r="C151" s="20"/>
    </row>
    <row r="152" spans="3:3" x14ac:dyDescent="0.25">
      <c r="C152" s="20"/>
    </row>
    <row r="153" spans="3:3" x14ac:dyDescent="0.25">
      <c r="C153" s="20"/>
    </row>
    <row r="154" spans="3:3" x14ac:dyDescent="0.25">
      <c r="C154" s="20"/>
    </row>
    <row r="155" spans="3:3" x14ac:dyDescent="0.25">
      <c r="C155" s="20"/>
    </row>
    <row r="156" spans="3:3" x14ac:dyDescent="0.25">
      <c r="C156" s="20"/>
    </row>
    <row r="157" spans="3:3" x14ac:dyDescent="0.25">
      <c r="C157" s="20"/>
    </row>
    <row r="158" spans="3:3" x14ac:dyDescent="0.25">
      <c r="C158" s="20"/>
    </row>
    <row r="159" spans="3:3" x14ac:dyDescent="0.25">
      <c r="C159" s="20"/>
    </row>
    <row r="160" spans="3:3" x14ac:dyDescent="0.25">
      <c r="C160" s="20"/>
    </row>
    <row r="161" spans="3:3" x14ac:dyDescent="0.25">
      <c r="C161" s="20"/>
    </row>
    <row r="162" spans="3:3" x14ac:dyDescent="0.25">
      <c r="C162" s="20"/>
    </row>
    <row r="163" spans="3:3" x14ac:dyDescent="0.25">
      <c r="C163" s="20"/>
    </row>
    <row r="164" spans="3:3" x14ac:dyDescent="0.25">
      <c r="C164" s="20"/>
    </row>
    <row r="165" spans="3:3" x14ac:dyDescent="0.25">
      <c r="C165" s="20"/>
    </row>
    <row r="166" spans="3:3" x14ac:dyDescent="0.25">
      <c r="C166" s="20"/>
    </row>
    <row r="167" spans="3:3" x14ac:dyDescent="0.25">
      <c r="C167" s="20"/>
    </row>
    <row r="168" spans="3:3" x14ac:dyDescent="0.25">
      <c r="C168" s="20"/>
    </row>
    <row r="169" spans="3:3" x14ac:dyDescent="0.25">
      <c r="C169" s="20"/>
    </row>
    <row r="170" spans="3:3" x14ac:dyDescent="0.25">
      <c r="C170" s="20"/>
    </row>
    <row r="171" spans="3:3" x14ac:dyDescent="0.25">
      <c r="C171" s="20"/>
    </row>
    <row r="172" spans="3:3" x14ac:dyDescent="0.25">
      <c r="C172" s="20"/>
    </row>
    <row r="173" spans="3:3" x14ac:dyDescent="0.25">
      <c r="C173" s="20"/>
    </row>
    <row r="174" spans="3:3" x14ac:dyDescent="0.25">
      <c r="C174" s="20"/>
    </row>
    <row r="175" spans="3:3" x14ac:dyDescent="0.25">
      <c r="C175" s="20"/>
    </row>
    <row r="176" spans="3:3" x14ac:dyDescent="0.25">
      <c r="C176" s="20"/>
    </row>
    <row r="177" spans="3:3" x14ac:dyDescent="0.25">
      <c r="C177" s="20"/>
    </row>
    <row r="178" spans="3:3" x14ac:dyDescent="0.25">
      <c r="C178" s="20"/>
    </row>
    <row r="179" spans="3:3" x14ac:dyDescent="0.25">
      <c r="C179" s="20"/>
    </row>
    <row r="180" spans="3:3" x14ac:dyDescent="0.25">
      <c r="C180" s="20"/>
    </row>
    <row r="181" spans="3:3" x14ac:dyDescent="0.25">
      <c r="C181" s="20"/>
    </row>
    <row r="182" spans="3:3" x14ac:dyDescent="0.25">
      <c r="C182" s="20"/>
    </row>
    <row r="183" spans="3:3" x14ac:dyDescent="0.25">
      <c r="C183" s="20"/>
    </row>
    <row r="184" spans="3:3" x14ac:dyDescent="0.25">
      <c r="C184" s="20"/>
    </row>
    <row r="185" spans="3:3" x14ac:dyDescent="0.25">
      <c r="C185" s="20"/>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83" zoomScaleNormal="83" workbookViewId="0">
      <selection activeCell="A3" sqref="A3:IV3"/>
    </sheetView>
  </sheetViews>
  <sheetFormatPr defaultColWidth="11.5546875" defaultRowHeight="13.2" x14ac:dyDescent="0.25"/>
  <cols>
    <col min="1" max="1" width="11.5546875" style="29"/>
    <col min="2" max="2" width="13.5546875" style="29" customWidth="1"/>
    <col min="3" max="7" width="11.5546875" style="29"/>
    <col min="8" max="8" width="14.109375" style="29" customWidth="1"/>
    <col min="9" max="16384" width="11.5546875" style="29"/>
  </cols>
  <sheetData>
    <row r="1" spans="1:13" x14ac:dyDescent="0.25">
      <c r="A1" s="29" t="s">
        <v>32</v>
      </c>
      <c r="B1" s="29" t="s">
        <v>21</v>
      </c>
      <c r="C1" s="29" t="s">
        <v>33</v>
      </c>
      <c r="D1" s="29" t="s">
        <v>34</v>
      </c>
      <c r="E1" s="29" t="s">
        <v>35</v>
      </c>
      <c r="F1" s="29" t="s">
        <v>36</v>
      </c>
      <c r="G1" s="29" t="s">
        <v>37</v>
      </c>
      <c r="H1" s="29" t="s">
        <v>21</v>
      </c>
      <c r="I1" s="29" t="s">
        <v>33</v>
      </c>
      <c r="J1" s="29" t="s">
        <v>34</v>
      </c>
      <c r="K1" s="29" t="s">
        <v>38</v>
      </c>
    </row>
    <row r="2" spans="1:13" x14ac:dyDescent="0.25">
      <c r="B2" s="29">
        <v>2.5000000000000013</v>
      </c>
      <c r="C2" s="29">
        <f t="shared" ref="C2:C47" si="0">(2*((100*B2-25)/5))</f>
        <v>90.000000000000057</v>
      </c>
      <c r="D2" s="29">
        <f t="shared" ref="D2:D47" si="1">(2*((100*B2-20)/5))</f>
        <v>92.000000000000057</v>
      </c>
      <c r="E2" s="29">
        <f t="shared" ref="E2:E47" si="2">(2*((100*B2-10)/5))</f>
        <v>96.000000000000057</v>
      </c>
      <c r="F2" s="29">
        <f t="shared" ref="F2:F47" si="3">(2*(((100*B2))/5))</f>
        <v>100.00000000000006</v>
      </c>
      <c r="H2" s="29">
        <v>2.5000000000000013</v>
      </c>
      <c r="I2" s="29">
        <f t="shared" ref="I2:I47" si="4">(2*(((100*H2))/5))</f>
        <v>100.00000000000006</v>
      </c>
      <c r="J2" s="29">
        <f t="shared" ref="J2:J47" si="5">(2*((100*H2+5)/5))</f>
        <v>102.00000000000006</v>
      </c>
      <c r="K2" s="29">
        <f t="shared" ref="K2:K47" si="6">(2*((100*H2+10)/5))</f>
        <v>104.00000000000004</v>
      </c>
    </row>
    <row r="3" spans="1:13" x14ac:dyDescent="0.25">
      <c r="B3" s="29">
        <v>2.4500000000000011</v>
      </c>
      <c r="C3" s="29">
        <f t="shared" si="0"/>
        <v>88.000000000000043</v>
      </c>
      <c r="D3" s="29">
        <f t="shared" si="1"/>
        <v>90.000000000000043</v>
      </c>
      <c r="E3" s="29">
        <f t="shared" si="2"/>
        <v>94.000000000000043</v>
      </c>
      <c r="F3" s="29">
        <f t="shared" si="3"/>
        <v>98.000000000000043</v>
      </c>
      <c r="H3" s="29">
        <v>2.4500000000000011</v>
      </c>
      <c r="I3" s="29">
        <f t="shared" si="4"/>
        <v>98.000000000000043</v>
      </c>
      <c r="J3" s="29">
        <f t="shared" si="5"/>
        <v>100.00000000000004</v>
      </c>
      <c r="K3" s="29">
        <f t="shared" si="6"/>
        <v>102.00000000000004</v>
      </c>
      <c r="M3" s="20"/>
    </row>
    <row r="4" spans="1:13" x14ac:dyDescent="0.25">
      <c r="B4" s="29">
        <v>2.4000000000000012</v>
      </c>
      <c r="C4" s="29">
        <f t="shared" si="0"/>
        <v>86.000000000000043</v>
      </c>
      <c r="D4" s="29">
        <f t="shared" si="1"/>
        <v>88.000000000000043</v>
      </c>
      <c r="E4" s="29">
        <f t="shared" si="2"/>
        <v>92.000000000000043</v>
      </c>
      <c r="F4" s="29">
        <f t="shared" si="3"/>
        <v>96.000000000000043</v>
      </c>
      <c r="H4" s="29">
        <v>2.4000000000000012</v>
      </c>
      <c r="I4" s="29">
        <f t="shared" si="4"/>
        <v>96.000000000000043</v>
      </c>
      <c r="J4" s="29">
        <f t="shared" si="5"/>
        <v>98.000000000000043</v>
      </c>
      <c r="K4" s="29">
        <f t="shared" si="6"/>
        <v>100.00000000000004</v>
      </c>
    </row>
    <row r="5" spans="1:13" x14ac:dyDescent="0.25">
      <c r="B5" s="29">
        <v>2.3500000000000014</v>
      </c>
      <c r="C5" s="29">
        <f t="shared" si="0"/>
        <v>84.000000000000057</v>
      </c>
      <c r="D5" s="29">
        <f t="shared" si="1"/>
        <v>86.000000000000057</v>
      </c>
      <c r="E5" s="29">
        <f t="shared" si="2"/>
        <v>90.000000000000057</v>
      </c>
      <c r="F5" s="29">
        <f t="shared" si="3"/>
        <v>94.000000000000057</v>
      </c>
      <c r="H5" s="29">
        <v>2.3500000000000014</v>
      </c>
      <c r="I5" s="29">
        <f t="shared" si="4"/>
        <v>94.000000000000057</v>
      </c>
      <c r="J5" s="29">
        <f t="shared" si="5"/>
        <v>96.000000000000057</v>
      </c>
      <c r="K5" s="29">
        <f t="shared" si="6"/>
        <v>98.000000000000057</v>
      </c>
    </row>
    <row r="6" spans="1:13" x14ac:dyDescent="0.25">
      <c r="B6" s="29">
        <v>2.3000000000000012</v>
      </c>
      <c r="C6" s="29">
        <f t="shared" si="0"/>
        <v>82.000000000000043</v>
      </c>
      <c r="D6" s="29">
        <f t="shared" si="1"/>
        <v>84.000000000000043</v>
      </c>
      <c r="E6" s="29">
        <f t="shared" si="2"/>
        <v>88.000000000000043</v>
      </c>
      <c r="F6" s="29">
        <f t="shared" si="3"/>
        <v>92.000000000000043</v>
      </c>
      <c r="H6" s="29">
        <v>2.3000000000000012</v>
      </c>
      <c r="I6" s="29">
        <f t="shared" si="4"/>
        <v>92.000000000000043</v>
      </c>
      <c r="J6" s="29">
        <f t="shared" si="5"/>
        <v>94.000000000000043</v>
      </c>
      <c r="K6" s="29">
        <f t="shared" si="6"/>
        <v>96.000000000000043</v>
      </c>
    </row>
    <row r="7" spans="1:13" x14ac:dyDescent="0.25">
      <c r="B7" s="29">
        <v>2.2500000000000009</v>
      </c>
      <c r="C7" s="29">
        <f t="shared" si="0"/>
        <v>80.000000000000028</v>
      </c>
      <c r="D7" s="29">
        <f t="shared" si="1"/>
        <v>82.000000000000028</v>
      </c>
      <c r="E7" s="29">
        <f t="shared" si="2"/>
        <v>86.000000000000028</v>
      </c>
      <c r="F7" s="29">
        <f t="shared" si="3"/>
        <v>90.000000000000028</v>
      </c>
      <c r="H7" s="29">
        <v>2.2500000000000009</v>
      </c>
      <c r="I7" s="29">
        <f t="shared" si="4"/>
        <v>90.000000000000028</v>
      </c>
      <c r="J7" s="29">
        <f t="shared" si="5"/>
        <v>92.000000000000028</v>
      </c>
      <c r="K7" s="29">
        <f t="shared" si="6"/>
        <v>94.000000000000028</v>
      </c>
    </row>
    <row r="8" spans="1:13" x14ac:dyDescent="0.25">
      <c r="B8" s="29">
        <v>2.2000000000000011</v>
      </c>
      <c r="C8" s="29">
        <f t="shared" si="0"/>
        <v>78.000000000000043</v>
      </c>
      <c r="D8" s="29">
        <f t="shared" si="1"/>
        <v>80.000000000000043</v>
      </c>
      <c r="E8" s="29">
        <f t="shared" si="2"/>
        <v>84.000000000000043</v>
      </c>
      <c r="F8" s="29">
        <f t="shared" si="3"/>
        <v>88.000000000000043</v>
      </c>
      <c r="G8" s="30" t="s">
        <v>39</v>
      </c>
      <c r="H8" s="29">
        <v>2.2000000000000011</v>
      </c>
      <c r="I8" s="29">
        <f t="shared" si="4"/>
        <v>88.000000000000043</v>
      </c>
      <c r="J8" s="29">
        <f t="shared" si="5"/>
        <v>90.000000000000043</v>
      </c>
      <c r="K8" s="29">
        <f t="shared" si="6"/>
        <v>92.000000000000043</v>
      </c>
    </row>
    <row r="9" spans="1:13" x14ac:dyDescent="0.25">
      <c r="B9" s="29">
        <v>2.1500000000000012</v>
      </c>
      <c r="C9" s="29">
        <f t="shared" si="0"/>
        <v>76.000000000000043</v>
      </c>
      <c r="D9" s="29">
        <f t="shared" si="1"/>
        <v>78.000000000000043</v>
      </c>
      <c r="E9" s="29">
        <f t="shared" si="2"/>
        <v>82.000000000000043</v>
      </c>
      <c r="F9" s="29">
        <f t="shared" si="3"/>
        <v>86.000000000000043</v>
      </c>
      <c r="G9" s="30" t="s">
        <v>40</v>
      </c>
      <c r="H9" s="29">
        <v>2.1500000000000012</v>
      </c>
      <c r="I9" s="29">
        <f t="shared" si="4"/>
        <v>86.000000000000043</v>
      </c>
      <c r="J9" s="29">
        <f t="shared" si="5"/>
        <v>88.000000000000043</v>
      </c>
      <c r="K9" s="29">
        <f t="shared" si="6"/>
        <v>90.000000000000043</v>
      </c>
    </row>
    <row r="10" spans="1:13" x14ac:dyDescent="0.25">
      <c r="B10" s="29">
        <v>2.100000000000001</v>
      </c>
      <c r="C10" s="29">
        <f t="shared" si="0"/>
        <v>74.000000000000028</v>
      </c>
      <c r="D10" s="29">
        <f t="shared" si="1"/>
        <v>76.000000000000028</v>
      </c>
      <c r="E10" s="29">
        <f t="shared" si="2"/>
        <v>80.000000000000028</v>
      </c>
      <c r="F10" s="29">
        <f t="shared" si="3"/>
        <v>84.000000000000028</v>
      </c>
      <c r="G10" s="30" t="s">
        <v>41</v>
      </c>
      <c r="H10" s="29">
        <v>2.100000000000001</v>
      </c>
      <c r="I10" s="29">
        <f t="shared" si="4"/>
        <v>84.000000000000028</v>
      </c>
      <c r="J10" s="29">
        <f t="shared" si="5"/>
        <v>86.000000000000028</v>
      </c>
      <c r="K10" s="29">
        <f t="shared" si="6"/>
        <v>88.000000000000028</v>
      </c>
    </row>
    <row r="11" spans="1:13" x14ac:dyDescent="0.25">
      <c r="B11" s="29">
        <v>2.0500000000000007</v>
      </c>
      <c r="C11" s="29">
        <f t="shared" si="0"/>
        <v>72.000000000000028</v>
      </c>
      <c r="D11" s="29">
        <f t="shared" si="1"/>
        <v>74.000000000000028</v>
      </c>
      <c r="E11" s="29">
        <f t="shared" si="2"/>
        <v>78.000000000000028</v>
      </c>
      <c r="F11" s="29">
        <f t="shared" si="3"/>
        <v>82.000000000000028</v>
      </c>
      <c r="G11" s="30" t="s">
        <v>42</v>
      </c>
      <c r="H11" s="29">
        <v>2.0500000000000007</v>
      </c>
      <c r="I11" s="29">
        <f t="shared" si="4"/>
        <v>82.000000000000028</v>
      </c>
      <c r="J11" s="29">
        <f t="shared" si="5"/>
        <v>84.000000000000028</v>
      </c>
      <c r="K11" s="29">
        <f t="shared" si="6"/>
        <v>86.000000000000028</v>
      </c>
    </row>
    <row r="12" spans="1:13" x14ac:dyDescent="0.25">
      <c r="B12" s="29">
        <v>2.0000000000000009</v>
      </c>
      <c r="C12" s="29">
        <f t="shared" si="0"/>
        <v>70.000000000000028</v>
      </c>
      <c r="D12" s="29">
        <f t="shared" si="1"/>
        <v>72.000000000000028</v>
      </c>
      <c r="E12" s="29">
        <f t="shared" si="2"/>
        <v>76.000000000000028</v>
      </c>
      <c r="F12" s="29">
        <f t="shared" si="3"/>
        <v>80.000000000000028</v>
      </c>
      <c r="G12" s="30" t="s">
        <v>39</v>
      </c>
      <c r="H12" s="29">
        <v>2.0000000000000009</v>
      </c>
      <c r="I12" s="29">
        <f t="shared" si="4"/>
        <v>80.000000000000028</v>
      </c>
      <c r="J12" s="29">
        <f t="shared" si="5"/>
        <v>82.000000000000028</v>
      </c>
      <c r="K12" s="29">
        <f t="shared" si="6"/>
        <v>84.000000000000028</v>
      </c>
    </row>
    <row r="13" spans="1:13" x14ac:dyDescent="0.25">
      <c r="B13" s="29">
        <v>1.9500000000000008</v>
      </c>
      <c r="C13" s="29">
        <f t="shared" si="0"/>
        <v>68.000000000000028</v>
      </c>
      <c r="D13" s="29">
        <f t="shared" si="1"/>
        <v>70.000000000000028</v>
      </c>
      <c r="E13" s="29">
        <f t="shared" si="2"/>
        <v>74.000000000000028</v>
      </c>
      <c r="F13" s="29">
        <f t="shared" si="3"/>
        <v>78.000000000000028</v>
      </c>
      <c r="H13" s="29">
        <v>1.9500000000000008</v>
      </c>
      <c r="I13" s="29">
        <f t="shared" si="4"/>
        <v>78.000000000000028</v>
      </c>
      <c r="J13" s="29">
        <f t="shared" si="5"/>
        <v>80.000000000000028</v>
      </c>
      <c r="K13" s="29">
        <f t="shared" si="6"/>
        <v>82.000000000000028</v>
      </c>
    </row>
    <row r="14" spans="1:13" x14ac:dyDescent="0.25">
      <c r="B14" s="29">
        <v>1.9000000000000008</v>
      </c>
      <c r="C14" s="29">
        <f t="shared" si="0"/>
        <v>66.000000000000028</v>
      </c>
      <c r="D14" s="29">
        <f t="shared" si="1"/>
        <v>68.000000000000028</v>
      </c>
      <c r="E14" s="29">
        <f t="shared" si="2"/>
        <v>72.000000000000028</v>
      </c>
      <c r="F14" s="29">
        <f t="shared" si="3"/>
        <v>76.000000000000028</v>
      </c>
      <c r="H14" s="29">
        <v>1.9000000000000008</v>
      </c>
      <c r="I14" s="29">
        <f t="shared" si="4"/>
        <v>76.000000000000028</v>
      </c>
      <c r="J14" s="29">
        <f t="shared" si="5"/>
        <v>78.000000000000028</v>
      </c>
      <c r="K14" s="29">
        <f t="shared" si="6"/>
        <v>80.000000000000028</v>
      </c>
    </row>
    <row r="15" spans="1:13" x14ac:dyDescent="0.25">
      <c r="B15" s="29">
        <v>1.8500000000000008</v>
      </c>
      <c r="C15" s="29">
        <f t="shared" si="0"/>
        <v>64.000000000000028</v>
      </c>
      <c r="D15" s="29">
        <f t="shared" si="1"/>
        <v>66.000000000000028</v>
      </c>
      <c r="E15" s="29">
        <f t="shared" si="2"/>
        <v>70.000000000000028</v>
      </c>
      <c r="F15" s="29">
        <f t="shared" si="3"/>
        <v>74.000000000000028</v>
      </c>
      <c r="H15" s="29">
        <v>1.8500000000000008</v>
      </c>
      <c r="I15" s="29">
        <f t="shared" si="4"/>
        <v>74.000000000000028</v>
      </c>
      <c r="J15" s="29">
        <f t="shared" si="5"/>
        <v>76.000000000000028</v>
      </c>
      <c r="K15" s="29">
        <f t="shared" si="6"/>
        <v>78.000000000000028</v>
      </c>
    </row>
    <row r="16" spans="1:13" x14ac:dyDescent="0.25">
      <c r="B16" s="29">
        <v>1.8000000000000007</v>
      </c>
      <c r="C16" s="29">
        <f t="shared" si="0"/>
        <v>62.000000000000021</v>
      </c>
      <c r="D16" s="29">
        <f t="shared" si="1"/>
        <v>64.000000000000028</v>
      </c>
      <c r="E16" s="29">
        <f t="shared" si="2"/>
        <v>68.000000000000028</v>
      </c>
      <c r="F16" s="29">
        <f t="shared" si="3"/>
        <v>72.000000000000028</v>
      </c>
      <c r="H16" s="29">
        <v>1.8000000000000007</v>
      </c>
      <c r="I16" s="29">
        <f t="shared" si="4"/>
        <v>72.000000000000028</v>
      </c>
      <c r="J16" s="29">
        <f t="shared" si="5"/>
        <v>74.000000000000028</v>
      </c>
      <c r="K16" s="29">
        <f t="shared" si="6"/>
        <v>76.000000000000028</v>
      </c>
    </row>
    <row r="17" spans="2:11" x14ac:dyDescent="0.25">
      <c r="B17" s="29">
        <v>1.7500000000000007</v>
      </c>
      <c r="C17" s="29">
        <f t="shared" si="0"/>
        <v>60.000000000000021</v>
      </c>
      <c r="D17" s="29">
        <f t="shared" si="1"/>
        <v>62.000000000000021</v>
      </c>
      <c r="E17" s="29">
        <f t="shared" si="2"/>
        <v>66.000000000000028</v>
      </c>
      <c r="F17" s="29">
        <f t="shared" si="3"/>
        <v>70.000000000000028</v>
      </c>
      <c r="H17" s="29">
        <v>1.7500000000000007</v>
      </c>
      <c r="I17" s="29">
        <f t="shared" si="4"/>
        <v>70.000000000000028</v>
      </c>
      <c r="J17" s="29">
        <f t="shared" si="5"/>
        <v>72.000000000000028</v>
      </c>
      <c r="K17" s="29">
        <f t="shared" si="6"/>
        <v>74.000000000000028</v>
      </c>
    </row>
    <row r="18" spans="2:11" x14ac:dyDescent="0.25">
      <c r="B18" s="29">
        <v>1.7000000000000006</v>
      </c>
      <c r="C18" s="29">
        <f t="shared" si="0"/>
        <v>58.000000000000021</v>
      </c>
      <c r="D18" s="29">
        <f t="shared" si="1"/>
        <v>60.000000000000021</v>
      </c>
      <c r="E18" s="29">
        <f t="shared" si="2"/>
        <v>64.000000000000028</v>
      </c>
      <c r="F18" s="29">
        <f t="shared" si="3"/>
        <v>68.000000000000028</v>
      </c>
      <c r="H18" s="29">
        <v>1.7000000000000006</v>
      </c>
      <c r="I18" s="29">
        <f t="shared" si="4"/>
        <v>68.000000000000028</v>
      </c>
      <c r="J18" s="29">
        <f t="shared" si="5"/>
        <v>70.000000000000028</v>
      </c>
      <c r="K18" s="29">
        <f t="shared" si="6"/>
        <v>72.000000000000028</v>
      </c>
    </row>
    <row r="19" spans="2:11" x14ac:dyDescent="0.25">
      <c r="B19" s="29">
        <v>1.6500000000000006</v>
      </c>
      <c r="C19" s="29">
        <f t="shared" si="0"/>
        <v>56.000000000000021</v>
      </c>
      <c r="D19" s="29">
        <f t="shared" si="1"/>
        <v>58.000000000000021</v>
      </c>
      <c r="E19" s="29">
        <f t="shared" si="2"/>
        <v>62.000000000000021</v>
      </c>
      <c r="F19" s="29">
        <f t="shared" si="3"/>
        <v>66.000000000000028</v>
      </c>
      <c r="H19" s="29">
        <v>1.6500000000000006</v>
      </c>
      <c r="I19" s="29">
        <f t="shared" si="4"/>
        <v>66.000000000000028</v>
      </c>
      <c r="J19" s="29">
        <f t="shared" si="5"/>
        <v>68.000000000000028</v>
      </c>
      <c r="K19" s="29">
        <f t="shared" si="6"/>
        <v>70.000000000000028</v>
      </c>
    </row>
    <row r="20" spans="2:11" x14ac:dyDescent="0.25">
      <c r="B20" s="29">
        <v>1.6000000000000005</v>
      </c>
      <c r="C20" s="29">
        <f t="shared" si="0"/>
        <v>54.000000000000021</v>
      </c>
      <c r="D20" s="29">
        <f t="shared" si="1"/>
        <v>56.000000000000021</v>
      </c>
      <c r="E20" s="29">
        <f t="shared" si="2"/>
        <v>60.000000000000021</v>
      </c>
      <c r="F20" s="29">
        <f t="shared" si="3"/>
        <v>64.000000000000028</v>
      </c>
      <c r="H20" s="29">
        <v>1.6000000000000005</v>
      </c>
      <c r="I20" s="29">
        <f t="shared" si="4"/>
        <v>64.000000000000028</v>
      </c>
      <c r="J20" s="29">
        <f t="shared" si="5"/>
        <v>66.000000000000028</v>
      </c>
      <c r="K20" s="29">
        <f t="shared" si="6"/>
        <v>68.000000000000028</v>
      </c>
    </row>
    <row r="21" spans="2:11" x14ac:dyDescent="0.25">
      <c r="B21" s="29">
        <v>1.5500000000000005</v>
      </c>
      <c r="C21" s="29">
        <f t="shared" si="0"/>
        <v>52.000000000000021</v>
      </c>
      <c r="D21" s="29">
        <f t="shared" si="1"/>
        <v>54.000000000000021</v>
      </c>
      <c r="E21" s="29">
        <f t="shared" si="2"/>
        <v>58.000000000000021</v>
      </c>
      <c r="F21" s="29">
        <f t="shared" si="3"/>
        <v>62.000000000000021</v>
      </c>
      <c r="H21" s="29">
        <v>1.5500000000000005</v>
      </c>
      <c r="I21" s="29">
        <f t="shared" si="4"/>
        <v>62.000000000000021</v>
      </c>
      <c r="J21" s="29">
        <f t="shared" si="5"/>
        <v>64.000000000000028</v>
      </c>
      <c r="K21" s="29">
        <f t="shared" si="6"/>
        <v>66.000000000000028</v>
      </c>
    </row>
    <row r="22" spans="2:11" x14ac:dyDescent="0.25">
      <c r="B22" s="29">
        <v>1.5000000000000004</v>
      </c>
      <c r="C22" s="29">
        <f t="shared" si="0"/>
        <v>50.000000000000021</v>
      </c>
      <c r="D22" s="29">
        <f t="shared" si="1"/>
        <v>52.000000000000021</v>
      </c>
      <c r="E22" s="29">
        <f t="shared" si="2"/>
        <v>56.000000000000021</v>
      </c>
      <c r="F22" s="29">
        <f t="shared" si="3"/>
        <v>60.000000000000021</v>
      </c>
      <c r="H22" s="29">
        <v>1.5000000000000004</v>
      </c>
      <c r="I22" s="29">
        <f t="shared" si="4"/>
        <v>60.000000000000021</v>
      </c>
      <c r="J22" s="29">
        <f t="shared" si="5"/>
        <v>62.000000000000021</v>
      </c>
      <c r="K22" s="29">
        <f t="shared" si="6"/>
        <v>64.000000000000028</v>
      </c>
    </row>
    <row r="23" spans="2:11" x14ac:dyDescent="0.25">
      <c r="B23" s="29">
        <v>1.4500000000000004</v>
      </c>
      <c r="C23" s="29">
        <f t="shared" si="0"/>
        <v>48.000000000000014</v>
      </c>
      <c r="D23" s="29">
        <f t="shared" si="1"/>
        <v>50.000000000000014</v>
      </c>
      <c r="E23" s="29">
        <f t="shared" si="2"/>
        <v>54.000000000000014</v>
      </c>
      <c r="F23" s="29">
        <f t="shared" si="3"/>
        <v>58.000000000000014</v>
      </c>
      <c r="H23" s="29">
        <v>1.4500000000000004</v>
      </c>
      <c r="I23" s="29">
        <f t="shared" si="4"/>
        <v>58.000000000000014</v>
      </c>
      <c r="J23" s="29">
        <f t="shared" si="5"/>
        <v>60.000000000000014</v>
      </c>
      <c r="K23" s="29">
        <f t="shared" si="6"/>
        <v>62.000000000000014</v>
      </c>
    </row>
    <row r="24" spans="2:11" x14ac:dyDescent="0.25">
      <c r="B24" s="29">
        <v>1.4000000000000004</v>
      </c>
      <c r="C24" s="29">
        <f t="shared" si="0"/>
        <v>46.000000000000014</v>
      </c>
      <c r="D24" s="29">
        <f t="shared" si="1"/>
        <v>48.000000000000014</v>
      </c>
      <c r="E24" s="29">
        <f t="shared" si="2"/>
        <v>52.000000000000014</v>
      </c>
      <c r="F24" s="29">
        <f t="shared" si="3"/>
        <v>56.000000000000014</v>
      </c>
      <c r="H24" s="29">
        <v>1.4000000000000004</v>
      </c>
      <c r="I24" s="29">
        <f t="shared" si="4"/>
        <v>56.000000000000014</v>
      </c>
      <c r="J24" s="29">
        <f t="shared" si="5"/>
        <v>58.000000000000014</v>
      </c>
      <c r="K24" s="29">
        <f t="shared" si="6"/>
        <v>60.000000000000014</v>
      </c>
    </row>
    <row r="25" spans="2:11" x14ac:dyDescent="0.25">
      <c r="B25" s="29">
        <v>1.3500000000000003</v>
      </c>
      <c r="C25" s="29">
        <f t="shared" si="0"/>
        <v>44.000000000000014</v>
      </c>
      <c r="D25" s="29">
        <f t="shared" si="1"/>
        <v>46.000000000000014</v>
      </c>
      <c r="E25" s="29">
        <f t="shared" si="2"/>
        <v>50.000000000000014</v>
      </c>
      <c r="F25" s="29">
        <f t="shared" si="3"/>
        <v>54.000000000000014</v>
      </c>
      <c r="H25" s="29">
        <v>1.3500000000000003</v>
      </c>
      <c r="I25" s="29">
        <f t="shared" si="4"/>
        <v>54.000000000000014</v>
      </c>
      <c r="J25" s="29">
        <f t="shared" si="5"/>
        <v>56.000000000000014</v>
      </c>
      <c r="K25" s="29">
        <f t="shared" si="6"/>
        <v>58.000000000000014</v>
      </c>
    </row>
    <row r="26" spans="2:11" x14ac:dyDescent="0.25">
      <c r="B26" s="29">
        <v>1.3000000000000003</v>
      </c>
      <c r="C26" s="29">
        <f t="shared" si="0"/>
        <v>42.000000000000014</v>
      </c>
      <c r="D26" s="29">
        <f t="shared" si="1"/>
        <v>44.000000000000014</v>
      </c>
      <c r="E26" s="29">
        <f t="shared" si="2"/>
        <v>48.000000000000014</v>
      </c>
      <c r="F26" s="29">
        <f t="shared" si="3"/>
        <v>52.000000000000014</v>
      </c>
      <c r="H26" s="29">
        <v>1.3000000000000003</v>
      </c>
      <c r="I26" s="29">
        <f t="shared" si="4"/>
        <v>52.000000000000014</v>
      </c>
      <c r="J26" s="29">
        <f t="shared" si="5"/>
        <v>54.000000000000014</v>
      </c>
      <c r="K26" s="29">
        <f t="shared" si="6"/>
        <v>56.000000000000014</v>
      </c>
    </row>
    <row r="27" spans="2:11" x14ac:dyDescent="0.25">
      <c r="B27" s="29">
        <v>1.2500000000000002</v>
      </c>
      <c r="C27" s="29">
        <f t="shared" si="0"/>
        <v>40.000000000000014</v>
      </c>
      <c r="D27" s="29">
        <f t="shared" si="1"/>
        <v>42.000000000000014</v>
      </c>
      <c r="E27" s="29">
        <f t="shared" si="2"/>
        <v>46.000000000000014</v>
      </c>
      <c r="F27" s="29">
        <f t="shared" si="3"/>
        <v>50.000000000000014</v>
      </c>
      <c r="H27" s="29">
        <v>1.2500000000000002</v>
      </c>
      <c r="I27" s="29">
        <f t="shared" si="4"/>
        <v>50.000000000000014</v>
      </c>
      <c r="J27" s="29">
        <f t="shared" si="5"/>
        <v>52.000000000000014</v>
      </c>
      <c r="K27" s="29">
        <f t="shared" si="6"/>
        <v>54.000000000000014</v>
      </c>
    </row>
    <row r="28" spans="2:11" x14ac:dyDescent="0.25">
      <c r="B28" s="29">
        <v>1.2000000000000002</v>
      </c>
      <c r="C28" s="29">
        <f t="shared" si="0"/>
        <v>38.000000000000007</v>
      </c>
      <c r="D28" s="29">
        <f t="shared" si="1"/>
        <v>40.000000000000007</v>
      </c>
      <c r="E28" s="29">
        <f t="shared" si="2"/>
        <v>44.000000000000007</v>
      </c>
      <c r="F28" s="29">
        <f t="shared" si="3"/>
        <v>48.000000000000007</v>
      </c>
      <c r="H28" s="29">
        <v>1.2000000000000002</v>
      </c>
      <c r="I28" s="29">
        <f t="shared" si="4"/>
        <v>48.000000000000007</v>
      </c>
      <c r="J28" s="29">
        <f t="shared" si="5"/>
        <v>50.000000000000007</v>
      </c>
      <c r="K28" s="29">
        <f t="shared" si="6"/>
        <v>52</v>
      </c>
    </row>
    <row r="29" spans="2:11" x14ac:dyDescent="0.25">
      <c r="B29" s="29">
        <v>1.1500000000000001</v>
      </c>
      <c r="C29" s="29">
        <f t="shared" si="0"/>
        <v>36.000000000000007</v>
      </c>
      <c r="D29" s="29">
        <f t="shared" si="1"/>
        <v>38.000000000000007</v>
      </c>
      <c r="E29" s="29">
        <f t="shared" si="2"/>
        <v>42.000000000000007</v>
      </c>
      <c r="F29" s="29">
        <f t="shared" si="3"/>
        <v>46.000000000000007</v>
      </c>
      <c r="H29" s="29">
        <v>1.1500000000000001</v>
      </c>
      <c r="I29" s="29">
        <f t="shared" si="4"/>
        <v>46.000000000000007</v>
      </c>
      <c r="J29" s="29">
        <f t="shared" si="5"/>
        <v>48.000000000000007</v>
      </c>
      <c r="K29" s="29">
        <f t="shared" si="6"/>
        <v>50.000000000000007</v>
      </c>
    </row>
    <row r="30" spans="2:11" x14ac:dyDescent="0.25">
      <c r="B30" s="29">
        <v>1.1000000000000001</v>
      </c>
      <c r="C30" s="29">
        <f t="shared" si="0"/>
        <v>34.000000000000007</v>
      </c>
      <c r="D30" s="29">
        <f t="shared" si="1"/>
        <v>36.000000000000007</v>
      </c>
      <c r="E30" s="29">
        <f t="shared" si="2"/>
        <v>40.000000000000007</v>
      </c>
      <c r="F30" s="29">
        <f t="shared" si="3"/>
        <v>44.000000000000007</v>
      </c>
      <c r="H30" s="29">
        <v>1.1000000000000001</v>
      </c>
      <c r="I30" s="29">
        <f t="shared" si="4"/>
        <v>44.000000000000007</v>
      </c>
      <c r="J30" s="29">
        <f t="shared" si="5"/>
        <v>46.000000000000007</v>
      </c>
      <c r="K30" s="29">
        <f t="shared" si="6"/>
        <v>48.000000000000007</v>
      </c>
    </row>
    <row r="31" spans="2:11" x14ac:dyDescent="0.25">
      <c r="B31" s="29">
        <v>1.05</v>
      </c>
      <c r="C31" s="29">
        <f t="shared" si="0"/>
        <v>32</v>
      </c>
      <c r="D31" s="29">
        <f t="shared" si="1"/>
        <v>34</v>
      </c>
      <c r="E31" s="29">
        <f t="shared" si="2"/>
        <v>38</v>
      </c>
      <c r="F31" s="29">
        <f t="shared" si="3"/>
        <v>42</v>
      </c>
      <c r="H31" s="29">
        <v>1.05</v>
      </c>
      <c r="I31" s="29">
        <f t="shared" si="4"/>
        <v>42</v>
      </c>
      <c r="J31" s="29">
        <f t="shared" si="5"/>
        <v>44</v>
      </c>
      <c r="K31" s="29">
        <f t="shared" si="6"/>
        <v>46</v>
      </c>
    </row>
    <row r="32" spans="2:11" x14ac:dyDescent="0.25">
      <c r="B32" s="29">
        <v>1</v>
      </c>
      <c r="C32" s="29">
        <f t="shared" si="0"/>
        <v>30</v>
      </c>
      <c r="D32" s="29">
        <f t="shared" si="1"/>
        <v>32</v>
      </c>
      <c r="E32" s="29">
        <f t="shared" si="2"/>
        <v>36</v>
      </c>
      <c r="F32" s="29">
        <f t="shared" si="3"/>
        <v>40</v>
      </c>
      <c r="H32" s="29">
        <v>1</v>
      </c>
      <c r="I32" s="29">
        <f t="shared" si="4"/>
        <v>40</v>
      </c>
      <c r="J32" s="29">
        <f t="shared" si="5"/>
        <v>42</v>
      </c>
      <c r="K32" s="29">
        <f t="shared" si="6"/>
        <v>44</v>
      </c>
    </row>
    <row r="33" spans="2:11" x14ac:dyDescent="0.25">
      <c r="B33" s="29">
        <v>0.95</v>
      </c>
      <c r="C33" s="29">
        <f t="shared" si="0"/>
        <v>28</v>
      </c>
      <c r="D33" s="29">
        <f t="shared" si="1"/>
        <v>30</v>
      </c>
      <c r="E33" s="29">
        <f t="shared" si="2"/>
        <v>34</v>
      </c>
      <c r="F33" s="29">
        <f t="shared" si="3"/>
        <v>38</v>
      </c>
      <c r="H33" s="29">
        <v>0.95</v>
      </c>
      <c r="I33" s="29">
        <f t="shared" si="4"/>
        <v>38</v>
      </c>
      <c r="J33" s="29">
        <f t="shared" si="5"/>
        <v>40</v>
      </c>
      <c r="K33" s="29">
        <f t="shared" si="6"/>
        <v>42</v>
      </c>
    </row>
    <row r="34" spans="2:11" x14ac:dyDescent="0.25">
      <c r="B34" s="29">
        <v>0.89999999999999991</v>
      </c>
      <c r="C34" s="29">
        <f t="shared" si="0"/>
        <v>25.999999999999993</v>
      </c>
      <c r="D34" s="29">
        <f t="shared" si="1"/>
        <v>27.999999999999993</v>
      </c>
      <c r="E34" s="29">
        <f t="shared" si="2"/>
        <v>31.999999999999993</v>
      </c>
      <c r="F34" s="29">
        <f t="shared" si="3"/>
        <v>35.999999999999993</v>
      </c>
      <c r="H34" s="29">
        <v>0.89999999999999991</v>
      </c>
      <c r="I34" s="29">
        <f t="shared" si="4"/>
        <v>35.999999999999993</v>
      </c>
      <c r="J34" s="29">
        <f t="shared" si="5"/>
        <v>37.999999999999993</v>
      </c>
      <c r="K34" s="29">
        <f t="shared" si="6"/>
        <v>39.999999999999993</v>
      </c>
    </row>
    <row r="35" spans="2:11" x14ac:dyDescent="0.25">
      <c r="B35" s="29">
        <v>0.84999999999999987</v>
      </c>
      <c r="C35" s="29">
        <f t="shared" si="0"/>
        <v>23.999999999999993</v>
      </c>
      <c r="D35" s="29">
        <f t="shared" si="1"/>
        <v>25.999999999999993</v>
      </c>
      <c r="E35" s="29">
        <f t="shared" si="2"/>
        <v>29.999999999999993</v>
      </c>
      <c r="F35" s="29">
        <f t="shared" si="3"/>
        <v>33.999999999999993</v>
      </c>
      <c r="H35" s="29">
        <v>0.84999999999999987</v>
      </c>
      <c r="I35" s="29">
        <f t="shared" si="4"/>
        <v>33.999999999999993</v>
      </c>
      <c r="J35" s="29">
        <f t="shared" si="5"/>
        <v>35.999999999999993</v>
      </c>
      <c r="K35" s="29">
        <f t="shared" si="6"/>
        <v>37.999999999999993</v>
      </c>
    </row>
    <row r="36" spans="2:11" x14ac:dyDescent="0.25">
      <c r="B36" s="29">
        <v>0.79999999999999982</v>
      </c>
      <c r="C36" s="29">
        <f t="shared" si="0"/>
        <v>21.999999999999993</v>
      </c>
      <c r="D36" s="29">
        <f t="shared" si="1"/>
        <v>23.999999999999993</v>
      </c>
      <c r="E36" s="29">
        <f t="shared" si="2"/>
        <v>27.999999999999993</v>
      </c>
      <c r="F36" s="29">
        <f t="shared" si="3"/>
        <v>31.999999999999993</v>
      </c>
      <c r="H36" s="29">
        <v>0.79999999999999982</v>
      </c>
      <c r="I36" s="29">
        <f t="shared" si="4"/>
        <v>31.999999999999993</v>
      </c>
      <c r="J36" s="29">
        <f t="shared" si="5"/>
        <v>33.999999999999993</v>
      </c>
      <c r="K36" s="29">
        <f t="shared" si="6"/>
        <v>35.999999999999993</v>
      </c>
    </row>
    <row r="37" spans="2:11" x14ac:dyDescent="0.25">
      <c r="B37" s="29">
        <v>0.74999999999999978</v>
      </c>
      <c r="C37" s="29">
        <f t="shared" si="0"/>
        <v>19.999999999999989</v>
      </c>
      <c r="D37" s="29">
        <f t="shared" si="1"/>
        <v>21.999999999999989</v>
      </c>
      <c r="E37" s="29">
        <f t="shared" si="2"/>
        <v>25.999999999999989</v>
      </c>
      <c r="F37" s="29">
        <f t="shared" si="3"/>
        <v>29.999999999999989</v>
      </c>
      <c r="H37" s="29">
        <v>0.74999999999999978</v>
      </c>
      <c r="I37" s="29">
        <f t="shared" si="4"/>
        <v>29.999999999999989</v>
      </c>
      <c r="J37" s="29">
        <f t="shared" si="5"/>
        <v>31.999999999999989</v>
      </c>
      <c r="K37" s="29">
        <f t="shared" si="6"/>
        <v>33.999999999999986</v>
      </c>
    </row>
    <row r="38" spans="2:11" x14ac:dyDescent="0.25">
      <c r="B38" s="29">
        <v>0.69999999999999973</v>
      </c>
      <c r="C38" s="29">
        <f t="shared" si="0"/>
        <v>17.999999999999989</v>
      </c>
      <c r="D38" s="29">
        <f t="shared" si="1"/>
        <v>19.999999999999989</v>
      </c>
      <c r="E38" s="29">
        <f t="shared" si="2"/>
        <v>23.999999999999989</v>
      </c>
      <c r="F38" s="29">
        <f t="shared" si="3"/>
        <v>27.999999999999989</v>
      </c>
      <c r="H38" s="29">
        <v>0.69999999999999973</v>
      </c>
      <c r="I38" s="29">
        <f t="shared" si="4"/>
        <v>27.999999999999989</v>
      </c>
      <c r="J38" s="29">
        <f t="shared" si="5"/>
        <v>29.999999999999989</v>
      </c>
      <c r="K38" s="29">
        <f t="shared" si="6"/>
        <v>31.999999999999989</v>
      </c>
    </row>
    <row r="39" spans="2:11" x14ac:dyDescent="0.25">
      <c r="B39" s="29">
        <v>0.64999999999999969</v>
      </c>
      <c r="C39" s="29">
        <f t="shared" si="0"/>
        <v>15.999999999999989</v>
      </c>
      <c r="D39" s="29">
        <f t="shared" si="1"/>
        <v>17.999999999999989</v>
      </c>
      <c r="E39" s="29">
        <f t="shared" si="2"/>
        <v>21.999999999999989</v>
      </c>
      <c r="F39" s="29">
        <f t="shared" si="3"/>
        <v>25.999999999999989</v>
      </c>
      <c r="H39" s="29">
        <v>0.64999999999999969</v>
      </c>
      <c r="I39" s="29">
        <f t="shared" si="4"/>
        <v>25.999999999999989</v>
      </c>
      <c r="J39" s="29">
        <f t="shared" si="5"/>
        <v>27.999999999999989</v>
      </c>
      <c r="K39" s="29">
        <f t="shared" si="6"/>
        <v>29.999999999999989</v>
      </c>
    </row>
    <row r="40" spans="2:11" x14ac:dyDescent="0.25">
      <c r="B40" s="29">
        <v>0.59999999999999964</v>
      </c>
      <c r="C40" s="29">
        <f t="shared" si="0"/>
        <v>13.999999999999986</v>
      </c>
      <c r="D40" s="29">
        <f t="shared" si="1"/>
        <v>15.999999999999986</v>
      </c>
      <c r="E40" s="29">
        <f t="shared" si="2"/>
        <v>19.999999999999986</v>
      </c>
      <c r="F40" s="29">
        <f t="shared" si="3"/>
        <v>23.999999999999986</v>
      </c>
      <c r="H40" s="29">
        <v>0.59999999999999964</v>
      </c>
      <c r="I40" s="29">
        <f t="shared" si="4"/>
        <v>23.999999999999986</v>
      </c>
      <c r="J40" s="29">
        <f t="shared" si="5"/>
        <v>25.999999999999989</v>
      </c>
      <c r="K40" s="29">
        <f t="shared" si="6"/>
        <v>27.999999999999989</v>
      </c>
    </row>
    <row r="41" spans="2:11" x14ac:dyDescent="0.25">
      <c r="B41" s="29">
        <v>0.5499999999999996</v>
      </c>
      <c r="C41" s="29">
        <f t="shared" si="0"/>
        <v>11.999999999999982</v>
      </c>
      <c r="D41" s="29">
        <f t="shared" si="1"/>
        <v>13.999999999999982</v>
      </c>
      <c r="E41" s="29">
        <f t="shared" si="2"/>
        <v>17.999999999999982</v>
      </c>
      <c r="F41" s="29">
        <f t="shared" si="3"/>
        <v>21.999999999999982</v>
      </c>
      <c r="H41" s="29">
        <v>0.5499999999999996</v>
      </c>
      <c r="I41" s="29">
        <f t="shared" si="4"/>
        <v>21.999999999999982</v>
      </c>
      <c r="J41" s="29">
        <f t="shared" si="5"/>
        <v>23.999999999999982</v>
      </c>
      <c r="K41" s="29">
        <f t="shared" si="6"/>
        <v>25.999999999999982</v>
      </c>
    </row>
    <row r="42" spans="2:11" x14ac:dyDescent="0.25">
      <c r="B42" s="29">
        <v>0.49999999999999956</v>
      </c>
      <c r="C42" s="29">
        <f t="shared" si="0"/>
        <v>9.9999999999999822</v>
      </c>
      <c r="D42" s="29">
        <f t="shared" si="1"/>
        <v>11.999999999999982</v>
      </c>
      <c r="E42" s="29">
        <f t="shared" si="2"/>
        <v>15.999999999999982</v>
      </c>
      <c r="F42" s="29">
        <f t="shared" si="3"/>
        <v>19.999999999999982</v>
      </c>
      <c r="H42" s="29">
        <v>0.49999999999999956</v>
      </c>
      <c r="I42" s="29">
        <f t="shared" si="4"/>
        <v>19.999999999999982</v>
      </c>
      <c r="J42" s="29">
        <f t="shared" si="5"/>
        <v>21.999999999999982</v>
      </c>
      <c r="K42" s="29">
        <f t="shared" si="6"/>
        <v>23.999999999999982</v>
      </c>
    </row>
    <row r="43" spans="2:11" x14ac:dyDescent="0.25">
      <c r="B43" s="29">
        <v>0.44999999999999951</v>
      </c>
      <c r="C43" s="29">
        <f t="shared" si="0"/>
        <v>7.9999999999999805</v>
      </c>
      <c r="D43" s="29">
        <f t="shared" si="1"/>
        <v>9.9999999999999805</v>
      </c>
      <c r="E43" s="29">
        <f t="shared" si="2"/>
        <v>13.99999999999998</v>
      </c>
      <c r="F43" s="29">
        <f t="shared" si="3"/>
        <v>17.999999999999979</v>
      </c>
      <c r="H43" s="29">
        <v>0.44999999999999951</v>
      </c>
      <c r="I43" s="29">
        <f t="shared" si="4"/>
        <v>17.999999999999979</v>
      </c>
      <c r="J43" s="29">
        <f t="shared" si="5"/>
        <v>19.999999999999979</v>
      </c>
      <c r="K43" s="29">
        <f t="shared" si="6"/>
        <v>21.999999999999979</v>
      </c>
    </row>
    <row r="44" spans="2:11" x14ac:dyDescent="0.25">
      <c r="B44" s="29">
        <v>0.39999999999999947</v>
      </c>
      <c r="C44" s="29">
        <f t="shared" si="0"/>
        <v>5.9999999999999769</v>
      </c>
      <c r="D44" s="29">
        <f t="shared" si="1"/>
        <v>7.9999999999999769</v>
      </c>
      <c r="E44" s="29">
        <f t="shared" si="2"/>
        <v>11.999999999999977</v>
      </c>
      <c r="F44" s="29">
        <f t="shared" si="3"/>
        <v>15.999999999999977</v>
      </c>
      <c r="H44" s="29">
        <v>0.39999999999999947</v>
      </c>
      <c r="I44" s="29">
        <f t="shared" si="4"/>
        <v>15.999999999999977</v>
      </c>
      <c r="J44" s="29">
        <f t="shared" si="5"/>
        <v>17.999999999999979</v>
      </c>
      <c r="K44" s="29">
        <f t="shared" si="6"/>
        <v>19.999999999999979</v>
      </c>
    </row>
    <row r="45" spans="2:11" x14ac:dyDescent="0.25">
      <c r="B45" s="29">
        <v>0.34999999999999942</v>
      </c>
      <c r="C45" s="29">
        <f t="shared" si="0"/>
        <v>3.9999999999999774</v>
      </c>
      <c r="D45" s="29">
        <f t="shared" si="1"/>
        <v>5.9999999999999769</v>
      </c>
      <c r="E45" s="29">
        <f t="shared" si="2"/>
        <v>9.9999999999999769</v>
      </c>
      <c r="F45" s="29">
        <f t="shared" si="3"/>
        <v>13.999999999999977</v>
      </c>
      <c r="H45" s="29">
        <v>0.34999999999999942</v>
      </c>
      <c r="I45" s="29">
        <f t="shared" si="4"/>
        <v>13.999999999999977</v>
      </c>
      <c r="J45" s="29">
        <f t="shared" si="5"/>
        <v>15.999999999999977</v>
      </c>
      <c r="K45" s="29">
        <f t="shared" si="6"/>
        <v>17.999999999999979</v>
      </c>
    </row>
    <row r="46" spans="2:11" x14ac:dyDescent="0.25">
      <c r="B46" s="29">
        <v>0.29999999999999938</v>
      </c>
      <c r="C46" s="29">
        <f t="shared" si="0"/>
        <v>1.9999999999999745</v>
      </c>
      <c r="D46" s="29">
        <f t="shared" si="1"/>
        <v>3.9999999999999742</v>
      </c>
      <c r="E46" s="29">
        <f t="shared" si="2"/>
        <v>7.9999999999999742</v>
      </c>
      <c r="F46" s="29">
        <f t="shared" si="3"/>
        <v>11.999999999999975</v>
      </c>
      <c r="H46" s="29">
        <v>0.29999999999999938</v>
      </c>
      <c r="I46" s="29">
        <f t="shared" si="4"/>
        <v>11.999999999999975</v>
      </c>
      <c r="J46" s="29">
        <f t="shared" si="5"/>
        <v>13.999999999999975</v>
      </c>
      <c r="K46" s="29">
        <f t="shared" si="6"/>
        <v>15.999999999999975</v>
      </c>
    </row>
    <row r="47" spans="2:11" x14ac:dyDescent="0.25">
      <c r="B47" s="29">
        <v>0.24999999999999933</v>
      </c>
      <c r="C47" s="29">
        <f t="shared" si="0"/>
        <v>-2.7000623958883806E-14</v>
      </c>
      <c r="D47" s="29">
        <f t="shared" si="1"/>
        <v>1.9999999999999729</v>
      </c>
      <c r="E47" s="29">
        <f t="shared" si="2"/>
        <v>5.9999999999999734</v>
      </c>
      <c r="F47" s="29">
        <f t="shared" si="3"/>
        <v>9.9999999999999734</v>
      </c>
      <c r="H47" s="29">
        <v>0.24999999999999933</v>
      </c>
      <c r="I47" s="29">
        <f t="shared" si="4"/>
        <v>9.9999999999999734</v>
      </c>
      <c r="J47" s="29">
        <f t="shared" si="5"/>
        <v>11.999999999999973</v>
      </c>
      <c r="K47" s="29">
        <f t="shared" si="6"/>
        <v>13.999999999999972</v>
      </c>
    </row>
  </sheetData>
  <sheetProtection selectLockedCells="1" selectUnlockedCells="1"/>
  <pageMargins left="0.78749999999999998" right="0.78749999999999998" top="1.0249999999999999" bottom="1.0249999999999999" header="0.78749999999999998" footer="0.78749999999999998"/>
  <pageSetup firstPageNumber="0" orientation="portrait" horizontalDpi="300" verticalDpi="300"/>
  <headerFooter alignWithMargins="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opLeftCell="A44" zoomScale="83" zoomScaleNormal="83" workbookViewId="0">
      <selection activeCell="A3" sqref="A3:IV3"/>
    </sheetView>
  </sheetViews>
  <sheetFormatPr defaultColWidth="11.5546875" defaultRowHeight="13.2" x14ac:dyDescent="0.25"/>
  <cols>
    <col min="1" max="1" width="11.5546875" style="29"/>
    <col min="2" max="2" width="11.44140625" style="29" customWidth="1"/>
    <col min="3" max="7" width="11.5546875" style="29"/>
    <col min="8" max="8" width="11.44140625" style="29" customWidth="1"/>
    <col min="9" max="16384" width="11.5546875" style="29"/>
  </cols>
  <sheetData>
    <row r="1" spans="1:11" x14ac:dyDescent="0.25">
      <c r="A1" s="29" t="s">
        <v>32</v>
      </c>
      <c r="B1" s="29" t="s">
        <v>23</v>
      </c>
      <c r="C1" s="29" t="s">
        <v>33</v>
      </c>
      <c r="D1" s="29" t="s">
        <v>34</v>
      </c>
      <c r="E1" s="29" t="s">
        <v>35</v>
      </c>
      <c r="F1" s="29" t="s">
        <v>36</v>
      </c>
      <c r="G1" s="29" t="s">
        <v>37</v>
      </c>
      <c r="H1" s="29" t="s">
        <v>23</v>
      </c>
      <c r="I1" s="29" t="s">
        <v>33</v>
      </c>
      <c r="J1" s="29" t="s">
        <v>34</v>
      </c>
      <c r="K1" s="29" t="s">
        <v>38</v>
      </c>
    </row>
    <row r="2" spans="1:11" x14ac:dyDescent="0.25">
      <c r="B2" s="29">
        <v>70</v>
      </c>
      <c r="C2" s="29">
        <f t="shared" ref="C2:C33" si="0">IF($B2&gt;62,45+INT(($B2-62)/2),$B2-17)</f>
        <v>49</v>
      </c>
      <c r="D2" s="29">
        <f t="shared" ref="D2:D33" si="1">IF($B2&gt;57,45+INT(($B2-57)/2),$B2-12)</f>
        <v>51</v>
      </c>
      <c r="E2" s="29">
        <f t="shared" ref="E2:E33" si="2">IF($B2&gt;52,45+INT(($B2-52)/2),$B2-7)</f>
        <v>54</v>
      </c>
      <c r="F2" s="29">
        <f t="shared" ref="F2:F33" si="3">IF($B2&gt;50,45+INT(($B2-50)/2),$B2-5)</f>
        <v>55</v>
      </c>
      <c r="H2" s="29">
        <v>70</v>
      </c>
      <c r="I2" s="29">
        <f t="shared" ref="I2:I33" si="4">IF($H2&gt;59,45+INT(($H2-59)/2),$H2-14)</f>
        <v>50</v>
      </c>
      <c r="J2" s="29">
        <f t="shared" ref="J2:J33" si="5">IF($H2&gt;56,45+INT(($H2-56)/2),$H2-11)</f>
        <v>52</v>
      </c>
      <c r="K2" s="29">
        <f t="shared" ref="K2:K33" si="6">IF($H2&gt;50,45+INT(($H2-50)/2),$H2-5)</f>
        <v>55</v>
      </c>
    </row>
    <row r="3" spans="1:11" x14ac:dyDescent="0.25">
      <c r="B3" s="29">
        <v>69</v>
      </c>
      <c r="C3" s="29">
        <f t="shared" si="0"/>
        <v>48</v>
      </c>
      <c r="D3" s="29">
        <f t="shared" si="1"/>
        <v>51</v>
      </c>
      <c r="E3" s="29">
        <f t="shared" si="2"/>
        <v>53</v>
      </c>
      <c r="F3" s="29">
        <f t="shared" si="3"/>
        <v>54</v>
      </c>
      <c r="H3" s="29">
        <v>69</v>
      </c>
      <c r="I3" s="29">
        <f t="shared" si="4"/>
        <v>50</v>
      </c>
      <c r="J3" s="29">
        <f t="shared" si="5"/>
        <v>51</v>
      </c>
      <c r="K3" s="29">
        <f t="shared" si="6"/>
        <v>54</v>
      </c>
    </row>
    <row r="4" spans="1:11" x14ac:dyDescent="0.25">
      <c r="B4" s="29">
        <v>68</v>
      </c>
      <c r="C4" s="29">
        <f t="shared" si="0"/>
        <v>48</v>
      </c>
      <c r="D4" s="29">
        <f t="shared" si="1"/>
        <v>50</v>
      </c>
      <c r="E4" s="29">
        <f t="shared" si="2"/>
        <v>53</v>
      </c>
      <c r="F4" s="29">
        <f t="shared" si="3"/>
        <v>54</v>
      </c>
      <c r="H4" s="29">
        <v>68</v>
      </c>
      <c r="I4" s="29">
        <f t="shared" si="4"/>
        <v>49</v>
      </c>
      <c r="J4" s="29">
        <f t="shared" si="5"/>
        <v>51</v>
      </c>
      <c r="K4" s="29">
        <f t="shared" si="6"/>
        <v>54</v>
      </c>
    </row>
    <row r="5" spans="1:11" x14ac:dyDescent="0.25">
      <c r="B5" s="29">
        <v>67</v>
      </c>
      <c r="C5" s="29">
        <f t="shared" si="0"/>
        <v>47</v>
      </c>
      <c r="D5" s="29">
        <f t="shared" si="1"/>
        <v>50</v>
      </c>
      <c r="E5" s="29">
        <f t="shared" si="2"/>
        <v>52</v>
      </c>
      <c r="F5" s="29">
        <f t="shared" si="3"/>
        <v>53</v>
      </c>
      <c r="H5" s="29">
        <v>67</v>
      </c>
      <c r="I5" s="29">
        <f t="shared" si="4"/>
        <v>49</v>
      </c>
      <c r="J5" s="29">
        <f t="shared" si="5"/>
        <v>50</v>
      </c>
      <c r="K5" s="29">
        <f t="shared" si="6"/>
        <v>53</v>
      </c>
    </row>
    <row r="6" spans="1:11" x14ac:dyDescent="0.25">
      <c r="B6" s="29">
        <v>66</v>
      </c>
      <c r="C6" s="29">
        <f t="shared" si="0"/>
        <v>47</v>
      </c>
      <c r="D6" s="29">
        <f t="shared" si="1"/>
        <v>49</v>
      </c>
      <c r="E6" s="29">
        <f t="shared" si="2"/>
        <v>52</v>
      </c>
      <c r="F6" s="29">
        <f t="shared" si="3"/>
        <v>53</v>
      </c>
      <c r="H6" s="29">
        <v>66</v>
      </c>
      <c r="I6" s="29">
        <f t="shared" si="4"/>
        <v>48</v>
      </c>
      <c r="J6" s="29">
        <f t="shared" si="5"/>
        <v>50</v>
      </c>
      <c r="K6" s="29">
        <f t="shared" si="6"/>
        <v>53</v>
      </c>
    </row>
    <row r="7" spans="1:11" x14ac:dyDescent="0.25">
      <c r="B7" s="29">
        <v>65</v>
      </c>
      <c r="C7" s="29">
        <f t="shared" si="0"/>
        <v>46</v>
      </c>
      <c r="D7" s="29">
        <f t="shared" si="1"/>
        <v>49</v>
      </c>
      <c r="E7" s="29">
        <f t="shared" si="2"/>
        <v>51</v>
      </c>
      <c r="F7" s="29">
        <f t="shared" si="3"/>
        <v>52</v>
      </c>
      <c r="H7" s="29">
        <v>65</v>
      </c>
      <c r="I7" s="29">
        <f t="shared" si="4"/>
        <v>48</v>
      </c>
      <c r="J7" s="29">
        <f t="shared" si="5"/>
        <v>49</v>
      </c>
      <c r="K7" s="29">
        <f t="shared" si="6"/>
        <v>52</v>
      </c>
    </row>
    <row r="8" spans="1:11" x14ac:dyDescent="0.25">
      <c r="B8" s="29">
        <v>64</v>
      </c>
      <c r="C8" s="29">
        <f t="shared" si="0"/>
        <v>46</v>
      </c>
      <c r="D8" s="29">
        <f t="shared" si="1"/>
        <v>48</v>
      </c>
      <c r="E8" s="29">
        <f t="shared" si="2"/>
        <v>51</v>
      </c>
      <c r="F8" s="29">
        <f t="shared" si="3"/>
        <v>52</v>
      </c>
      <c r="H8" s="29">
        <v>64</v>
      </c>
      <c r="I8" s="29">
        <f t="shared" si="4"/>
        <v>47</v>
      </c>
      <c r="J8" s="29">
        <f t="shared" si="5"/>
        <v>49</v>
      </c>
      <c r="K8" s="29">
        <f t="shared" si="6"/>
        <v>52</v>
      </c>
    </row>
    <row r="9" spans="1:11" x14ac:dyDescent="0.25">
      <c r="B9" s="29">
        <v>63</v>
      </c>
      <c r="C9" s="29">
        <f t="shared" si="0"/>
        <v>45</v>
      </c>
      <c r="D9" s="29">
        <f t="shared" si="1"/>
        <v>48</v>
      </c>
      <c r="E9" s="29">
        <f t="shared" si="2"/>
        <v>50</v>
      </c>
      <c r="F9" s="29">
        <f t="shared" si="3"/>
        <v>51</v>
      </c>
      <c r="H9" s="29">
        <v>63</v>
      </c>
      <c r="I9" s="29">
        <f t="shared" si="4"/>
        <v>47</v>
      </c>
      <c r="J9" s="29">
        <f t="shared" si="5"/>
        <v>48</v>
      </c>
      <c r="K9" s="29">
        <f t="shared" si="6"/>
        <v>51</v>
      </c>
    </row>
    <row r="10" spans="1:11" x14ac:dyDescent="0.25">
      <c r="B10" s="29">
        <v>62</v>
      </c>
      <c r="C10" s="29">
        <f t="shared" si="0"/>
        <v>45</v>
      </c>
      <c r="D10" s="29">
        <f t="shared" si="1"/>
        <v>47</v>
      </c>
      <c r="E10" s="29">
        <f t="shared" si="2"/>
        <v>50</v>
      </c>
      <c r="F10" s="29">
        <f t="shared" si="3"/>
        <v>51</v>
      </c>
      <c r="G10" s="30" t="s">
        <v>39</v>
      </c>
      <c r="H10" s="29">
        <v>62</v>
      </c>
      <c r="I10" s="29">
        <f t="shared" si="4"/>
        <v>46</v>
      </c>
      <c r="J10" s="29">
        <f t="shared" si="5"/>
        <v>48</v>
      </c>
      <c r="K10" s="29">
        <f t="shared" si="6"/>
        <v>51</v>
      </c>
    </row>
    <row r="11" spans="1:11" x14ac:dyDescent="0.25">
      <c r="B11" s="29">
        <v>61</v>
      </c>
      <c r="C11" s="29">
        <f t="shared" si="0"/>
        <v>44</v>
      </c>
      <c r="D11" s="29">
        <f t="shared" si="1"/>
        <v>47</v>
      </c>
      <c r="E11" s="29">
        <f t="shared" si="2"/>
        <v>49</v>
      </c>
      <c r="F11" s="29">
        <f t="shared" si="3"/>
        <v>50</v>
      </c>
      <c r="G11" s="30" t="s">
        <v>40</v>
      </c>
      <c r="H11" s="29">
        <v>61</v>
      </c>
      <c r="I11" s="29">
        <f t="shared" si="4"/>
        <v>46</v>
      </c>
      <c r="J11" s="29">
        <f t="shared" si="5"/>
        <v>47</v>
      </c>
      <c r="K11" s="29">
        <f t="shared" si="6"/>
        <v>50</v>
      </c>
    </row>
    <row r="12" spans="1:11" x14ac:dyDescent="0.25">
      <c r="B12" s="29">
        <v>60</v>
      </c>
      <c r="C12" s="29">
        <f t="shared" si="0"/>
        <v>43</v>
      </c>
      <c r="D12" s="29">
        <f t="shared" si="1"/>
        <v>46</v>
      </c>
      <c r="E12" s="29">
        <f t="shared" si="2"/>
        <v>49</v>
      </c>
      <c r="F12" s="29">
        <f t="shared" si="3"/>
        <v>50</v>
      </c>
      <c r="G12" s="30" t="s">
        <v>41</v>
      </c>
      <c r="H12" s="29">
        <v>60</v>
      </c>
      <c r="I12" s="29">
        <f t="shared" si="4"/>
        <v>45</v>
      </c>
      <c r="J12" s="29">
        <f t="shared" si="5"/>
        <v>47</v>
      </c>
      <c r="K12" s="29">
        <f t="shared" si="6"/>
        <v>50</v>
      </c>
    </row>
    <row r="13" spans="1:11" x14ac:dyDescent="0.25">
      <c r="B13" s="29">
        <v>59</v>
      </c>
      <c r="C13" s="29">
        <f t="shared" si="0"/>
        <v>42</v>
      </c>
      <c r="D13" s="29">
        <f t="shared" si="1"/>
        <v>46</v>
      </c>
      <c r="E13" s="29">
        <f t="shared" si="2"/>
        <v>48</v>
      </c>
      <c r="F13" s="29">
        <f t="shared" si="3"/>
        <v>49</v>
      </c>
      <c r="G13" s="30" t="s">
        <v>42</v>
      </c>
      <c r="H13" s="29">
        <v>59</v>
      </c>
      <c r="I13" s="29">
        <f t="shared" si="4"/>
        <v>45</v>
      </c>
      <c r="J13" s="29">
        <f t="shared" si="5"/>
        <v>46</v>
      </c>
      <c r="K13" s="29">
        <f t="shared" si="6"/>
        <v>49</v>
      </c>
    </row>
    <row r="14" spans="1:11" x14ac:dyDescent="0.25">
      <c r="B14" s="29">
        <v>58</v>
      </c>
      <c r="C14" s="29">
        <f t="shared" si="0"/>
        <v>41</v>
      </c>
      <c r="D14" s="29">
        <f t="shared" si="1"/>
        <v>45</v>
      </c>
      <c r="E14" s="29">
        <f t="shared" si="2"/>
        <v>48</v>
      </c>
      <c r="F14" s="29">
        <f t="shared" si="3"/>
        <v>49</v>
      </c>
      <c r="G14" s="30" t="s">
        <v>39</v>
      </c>
      <c r="H14" s="29">
        <v>58</v>
      </c>
      <c r="I14" s="29">
        <f t="shared" si="4"/>
        <v>44</v>
      </c>
      <c r="J14" s="29">
        <f t="shared" si="5"/>
        <v>46</v>
      </c>
      <c r="K14" s="29">
        <f t="shared" si="6"/>
        <v>49</v>
      </c>
    </row>
    <row r="15" spans="1:11" x14ac:dyDescent="0.25">
      <c r="B15" s="29">
        <v>57</v>
      </c>
      <c r="C15" s="29">
        <f t="shared" si="0"/>
        <v>40</v>
      </c>
      <c r="D15" s="29">
        <f t="shared" si="1"/>
        <v>45</v>
      </c>
      <c r="E15" s="29">
        <f t="shared" si="2"/>
        <v>47</v>
      </c>
      <c r="F15" s="29">
        <f t="shared" si="3"/>
        <v>48</v>
      </c>
      <c r="H15" s="29">
        <v>57</v>
      </c>
      <c r="I15" s="29">
        <f t="shared" si="4"/>
        <v>43</v>
      </c>
      <c r="J15" s="29">
        <f t="shared" si="5"/>
        <v>45</v>
      </c>
      <c r="K15" s="29">
        <f t="shared" si="6"/>
        <v>48</v>
      </c>
    </row>
    <row r="16" spans="1:11" x14ac:dyDescent="0.25">
      <c r="B16" s="29">
        <v>56</v>
      </c>
      <c r="C16" s="29">
        <f t="shared" si="0"/>
        <v>39</v>
      </c>
      <c r="D16" s="29">
        <f t="shared" si="1"/>
        <v>44</v>
      </c>
      <c r="E16" s="29">
        <f t="shared" si="2"/>
        <v>47</v>
      </c>
      <c r="F16" s="29">
        <f t="shared" si="3"/>
        <v>48</v>
      </c>
      <c r="H16" s="29">
        <v>56</v>
      </c>
      <c r="I16" s="29">
        <f t="shared" si="4"/>
        <v>42</v>
      </c>
      <c r="J16" s="29">
        <f t="shared" si="5"/>
        <v>45</v>
      </c>
      <c r="K16" s="29">
        <f t="shared" si="6"/>
        <v>48</v>
      </c>
    </row>
    <row r="17" spans="2:11" x14ac:dyDescent="0.25">
      <c r="B17" s="29">
        <v>55</v>
      </c>
      <c r="C17" s="29">
        <f t="shared" si="0"/>
        <v>38</v>
      </c>
      <c r="D17" s="29">
        <f t="shared" si="1"/>
        <v>43</v>
      </c>
      <c r="E17" s="29">
        <f t="shared" si="2"/>
        <v>46</v>
      </c>
      <c r="F17" s="29">
        <f t="shared" si="3"/>
        <v>47</v>
      </c>
      <c r="H17" s="29">
        <v>55</v>
      </c>
      <c r="I17" s="29">
        <f t="shared" si="4"/>
        <v>41</v>
      </c>
      <c r="J17" s="29">
        <f t="shared" si="5"/>
        <v>44</v>
      </c>
      <c r="K17" s="29">
        <f t="shared" si="6"/>
        <v>47</v>
      </c>
    </row>
    <row r="18" spans="2:11" x14ac:dyDescent="0.25">
      <c r="B18" s="29">
        <v>54</v>
      </c>
      <c r="C18" s="29">
        <f t="shared" si="0"/>
        <v>37</v>
      </c>
      <c r="D18" s="29">
        <f t="shared" si="1"/>
        <v>42</v>
      </c>
      <c r="E18" s="29">
        <f t="shared" si="2"/>
        <v>46</v>
      </c>
      <c r="F18" s="29">
        <f t="shared" si="3"/>
        <v>47</v>
      </c>
      <c r="H18" s="29">
        <v>54</v>
      </c>
      <c r="I18" s="29">
        <f t="shared" si="4"/>
        <v>40</v>
      </c>
      <c r="J18" s="29">
        <f t="shared" si="5"/>
        <v>43</v>
      </c>
      <c r="K18" s="29">
        <f t="shared" si="6"/>
        <v>47</v>
      </c>
    </row>
    <row r="19" spans="2:11" x14ac:dyDescent="0.25">
      <c r="B19" s="29">
        <v>53</v>
      </c>
      <c r="C19" s="29">
        <f t="shared" si="0"/>
        <v>36</v>
      </c>
      <c r="D19" s="29">
        <f t="shared" si="1"/>
        <v>41</v>
      </c>
      <c r="E19" s="29">
        <f t="shared" si="2"/>
        <v>45</v>
      </c>
      <c r="F19" s="29">
        <f t="shared" si="3"/>
        <v>46</v>
      </c>
      <c r="H19" s="29">
        <v>53</v>
      </c>
      <c r="I19" s="29">
        <f t="shared" si="4"/>
        <v>39</v>
      </c>
      <c r="J19" s="29">
        <f t="shared" si="5"/>
        <v>42</v>
      </c>
      <c r="K19" s="29">
        <f t="shared" si="6"/>
        <v>46</v>
      </c>
    </row>
    <row r="20" spans="2:11" x14ac:dyDescent="0.25">
      <c r="B20" s="29">
        <v>52</v>
      </c>
      <c r="C20" s="29">
        <f t="shared" si="0"/>
        <v>35</v>
      </c>
      <c r="D20" s="29">
        <f t="shared" si="1"/>
        <v>40</v>
      </c>
      <c r="E20" s="29">
        <f t="shared" si="2"/>
        <v>45</v>
      </c>
      <c r="F20" s="29">
        <f t="shared" si="3"/>
        <v>46</v>
      </c>
      <c r="H20" s="29">
        <v>52</v>
      </c>
      <c r="I20" s="29">
        <f t="shared" si="4"/>
        <v>38</v>
      </c>
      <c r="J20" s="29">
        <f t="shared" si="5"/>
        <v>41</v>
      </c>
      <c r="K20" s="29">
        <f t="shared" si="6"/>
        <v>46</v>
      </c>
    </row>
    <row r="21" spans="2:11" x14ac:dyDescent="0.25">
      <c r="B21" s="29">
        <v>51</v>
      </c>
      <c r="C21" s="29">
        <f t="shared" si="0"/>
        <v>34</v>
      </c>
      <c r="D21" s="29">
        <f t="shared" si="1"/>
        <v>39</v>
      </c>
      <c r="E21" s="29">
        <f t="shared" si="2"/>
        <v>44</v>
      </c>
      <c r="F21" s="29">
        <f t="shared" si="3"/>
        <v>45</v>
      </c>
      <c r="H21" s="29">
        <v>51</v>
      </c>
      <c r="I21" s="29">
        <f t="shared" si="4"/>
        <v>37</v>
      </c>
      <c r="J21" s="29">
        <f t="shared" si="5"/>
        <v>40</v>
      </c>
      <c r="K21" s="29">
        <f t="shared" si="6"/>
        <v>45</v>
      </c>
    </row>
    <row r="22" spans="2:11" x14ac:dyDescent="0.25">
      <c r="B22" s="29">
        <v>50</v>
      </c>
      <c r="C22" s="29">
        <f t="shared" si="0"/>
        <v>33</v>
      </c>
      <c r="D22" s="29">
        <f t="shared" si="1"/>
        <v>38</v>
      </c>
      <c r="E22" s="29">
        <f t="shared" si="2"/>
        <v>43</v>
      </c>
      <c r="F22" s="29">
        <f t="shared" si="3"/>
        <v>45</v>
      </c>
      <c r="H22" s="29">
        <v>50</v>
      </c>
      <c r="I22" s="29">
        <f t="shared" si="4"/>
        <v>36</v>
      </c>
      <c r="J22" s="29">
        <f t="shared" si="5"/>
        <v>39</v>
      </c>
      <c r="K22" s="29">
        <f t="shared" si="6"/>
        <v>45</v>
      </c>
    </row>
    <row r="23" spans="2:11" x14ac:dyDescent="0.25">
      <c r="B23" s="29">
        <v>49</v>
      </c>
      <c r="C23" s="29">
        <f t="shared" si="0"/>
        <v>32</v>
      </c>
      <c r="D23" s="29">
        <f t="shared" si="1"/>
        <v>37</v>
      </c>
      <c r="E23" s="29">
        <f t="shared" si="2"/>
        <v>42</v>
      </c>
      <c r="F23" s="29">
        <f t="shared" si="3"/>
        <v>44</v>
      </c>
      <c r="H23" s="29">
        <v>49</v>
      </c>
      <c r="I23" s="29">
        <f t="shared" si="4"/>
        <v>35</v>
      </c>
      <c r="J23" s="29">
        <f t="shared" si="5"/>
        <v>38</v>
      </c>
      <c r="K23" s="29">
        <f t="shared" si="6"/>
        <v>44</v>
      </c>
    </row>
    <row r="24" spans="2:11" x14ac:dyDescent="0.25">
      <c r="B24" s="29">
        <v>48</v>
      </c>
      <c r="C24" s="29">
        <f t="shared" si="0"/>
        <v>31</v>
      </c>
      <c r="D24" s="29">
        <f t="shared" si="1"/>
        <v>36</v>
      </c>
      <c r="E24" s="29">
        <f t="shared" si="2"/>
        <v>41</v>
      </c>
      <c r="F24" s="29">
        <f t="shared" si="3"/>
        <v>43</v>
      </c>
      <c r="H24" s="29">
        <v>48</v>
      </c>
      <c r="I24" s="29">
        <f t="shared" si="4"/>
        <v>34</v>
      </c>
      <c r="J24" s="29">
        <f t="shared" si="5"/>
        <v>37</v>
      </c>
      <c r="K24" s="29">
        <f t="shared" si="6"/>
        <v>43</v>
      </c>
    </row>
    <row r="25" spans="2:11" x14ac:dyDescent="0.25">
      <c r="B25" s="29">
        <v>47</v>
      </c>
      <c r="C25" s="29">
        <f t="shared" si="0"/>
        <v>30</v>
      </c>
      <c r="D25" s="29">
        <f t="shared" si="1"/>
        <v>35</v>
      </c>
      <c r="E25" s="29">
        <f t="shared" si="2"/>
        <v>40</v>
      </c>
      <c r="F25" s="29">
        <f t="shared" si="3"/>
        <v>42</v>
      </c>
      <c r="H25" s="29">
        <v>47</v>
      </c>
      <c r="I25" s="29">
        <f t="shared" si="4"/>
        <v>33</v>
      </c>
      <c r="J25" s="29">
        <f t="shared" si="5"/>
        <v>36</v>
      </c>
      <c r="K25" s="29">
        <f t="shared" si="6"/>
        <v>42</v>
      </c>
    </row>
    <row r="26" spans="2:11" x14ac:dyDescent="0.25">
      <c r="B26" s="29">
        <v>46</v>
      </c>
      <c r="C26" s="29">
        <f t="shared" si="0"/>
        <v>29</v>
      </c>
      <c r="D26" s="29">
        <f t="shared" si="1"/>
        <v>34</v>
      </c>
      <c r="E26" s="29">
        <f t="shared" si="2"/>
        <v>39</v>
      </c>
      <c r="F26" s="29">
        <f t="shared" si="3"/>
        <v>41</v>
      </c>
      <c r="H26" s="29">
        <v>46</v>
      </c>
      <c r="I26" s="29">
        <f t="shared" si="4"/>
        <v>32</v>
      </c>
      <c r="J26" s="29">
        <f t="shared" si="5"/>
        <v>35</v>
      </c>
      <c r="K26" s="29">
        <f t="shared" si="6"/>
        <v>41</v>
      </c>
    </row>
    <row r="27" spans="2:11" x14ac:dyDescent="0.25">
      <c r="B27" s="29">
        <v>45</v>
      </c>
      <c r="C27" s="29">
        <f t="shared" si="0"/>
        <v>28</v>
      </c>
      <c r="D27" s="29">
        <f t="shared" si="1"/>
        <v>33</v>
      </c>
      <c r="E27" s="29">
        <f t="shared" si="2"/>
        <v>38</v>
      </c>
      <c r="F27" s="29">
        <f t="shared" si="3"/>
        <v>40</v>
      </c>
      <c r="H27" s="29">
        <v>45</v>
      </c>
      <c r="I27" s="29">
        <f t="shared" si="4"/>
        <v>31</v>
      </c>
      <c r="J27" s="29">
        <f t="shared" si="5"/>
        <v>34</v>
      </c>
      <c r="K27" s="29">
        <f t="shared" si="6"/>
        <v>40</v>
      </c>
    </row>
    <row r="28" spans="2:11" x14ac:dyDescent="0.25">
      <c r="B28" s="29">
        <v>44</v>
      </c>
      <c r="C28" s="29">
        <f t="shared" si="0"/>
        <v>27</v>
      </c>
      <c r="D28" s="29">
        <f t="shared" si="1"/>
        <v>32</v>
      </c>
      <c r="E28" s="29">
        <f t="shared" si="2"/>
        <v>37</v>
      </c>
      <c r="F28" s="29">
        <f t="shared" si="3"/>
        <v>39</v>
      </c>
      <c r="H28" s="29">
        <v>44</v>
      </c>
      <c r="I28" s="29">
        <f t="shared" si="4"/>
        <v>30</v>
      </c>
      <c r="J28" s="29">
        <f t="shared" si="5"/>
        <v>33</v>
      </c>
      <c r="K28" s="29">
        <f t="shared" si="6"/>
        <v>39</v>
      </c>
    </row>
    <row r="29" spans="2:11" x14ac:dyDescent="0.25">
      <c r="B29" s="29">
        <v>43</v>
      </c>
      <c r="C29" s="29">
        <f t="shared" si="0"/>
        <v>26</v>
      </c>
      <c r="D29" s="29">
        <f t="shared" si="1"/>
        <v>31</v>
      </c>
      <c r="E29" s="29">
        <f t="shared" si="2"/>
        <v>36</v>
      </c>
      <c r="F29" s="29">
        <f t="shared" si="3"/>
        <v>38</v>
      </c>
      <c r="H29" s="29">
        <v>43</v>
      </c>
      <c r="I29" s="29">
        <f t="shared" si="4"/>
        <v>29</v>
      </c>
      <c r="J29" s="29">
        <f t="shared" si="5"/>
        <v>32</v>
      </c>
      <c r="K29" s="29">
        <f t="shared" si="6"/>
        <v>38</v>
      </c>
    </row>
    <row r="30" spans="2:11" x14ac:dyDescent="0.25">
      <c r="B30" s="29">
        <v>42</v>
      </c>
      <c r="C30" s="29">
        <f t="shared" si="0"/>
        <v>25</v>
      </c>
      <c r="D30" s="29">
        <f t="shared" si="1"/>
        <v>30</v>
      </c>
      <c r="E30" s="29">
        <f t="shared" si="2"/>
        <v>35</v>
      </c>
      <c r="F30" s="29">
        <f t="shared" si="3"/>
        <v>37</v>
      </c>
      <c r="H30" s="29">
        <v>42</v>
      </c>
      <c r="I30" s="29">
        <f t="shared" si="4"/>
        <v>28</v>
      </c>
      <c r="J30" s="29">
        <f t="shared" si="5"/>
        <v>31</v>
      </c>
      <c r="K30" s="29">
        <f t="shared" si="6"/>
        <v>37</v>
      </c>
    </row>
    <row r="31" spans="2:11" x14ac:dyDescent="0.25">
      <c r="B31" s="29">
        <v>41</v>
      </c>
      <c r="C31" s="29">
        <f t="shared" si="0"/>
        <v>24</v>
      </c>
      <c r="D31" s="29">
        <f t="shared" si="1"/>
        <v>29</v>
      </c>
      <c r="E31" s="29">
        <f t="shared" si="2"/>
        <v>34</v>
      </c>
      <c r="F31" s="29">
        <f t="shared" si="3"/>
        <v>36</v>
      </c>
      <c r="H31" s="29">
        <v>41</v>
      </c>
      <c r="I31" s="29">
        <f t="shared" si="4"/>
        <v>27</v>
      </c>
      <c r="J31" s="29">
        <f t="shared" si="5"/>
        <v>30</v>
      </c>
      <c r="K31" s="29">
        <f t="shared" si="6"/>
        <v>36</v>
      </c>
    </row>
    <row r="32" spans="2:11" x14ac:dyDescent="0.25">
      <c r="B32" s="29">
        <v>40</v>
      </c>
      <c r="C32" s="29">
        <f t="shared" si="0"/>
        <v>23</v>
      </c>
      <c r="D32" s="29">
        <f t="shared" si="1"/>
        <v>28</v>
      </c>
      <c r="E32" s="29">
        <f t="shared" si="2"/>
        <v>33</v>
      </c>
      <c r="F32" s="29">
        <f t="shared" si="3"/>
        <v>35</v>
      </c>
      <c r="H32" s="29">
        <v>40</v>
      </c>
      <c r="I32" s="29">
        <f t="shared" si="4"/>
        <v>26</v>
      </c>
      <c r="J32" s="29">
        <f t="shared" si="5"/>
        <v>29</v>
      </c>
      <c r="K32" s="29">
        <f t="shared" si="6"/>
        <v>35</v>
      </c>
    </row>
    <row r="33" spans="2:11" x14ac:dyDescent="0.25">
      <c r="B33" s="29">
        <v>39</v>
      </c>
      <c r="C33" s="29">
        <f t="shared" si="0"/>
        <v>22</v>
      </c>
      <c r="D33" s="29">
        <f t="shared" si="1"/>
        <v>27</v>
      </c>
      <c r="E33" s="29">
        <f t="shared" si="2"/>
        <v>32</v>
      </c>
      <c r="F33" s="29">
        <f t="shared" si="3"/>
        <v>34</v>
      </c>
      <c r="H33" s="29">
        <v>39</v>
      </c>
      <c r="I33" s="29">
        <f t="shared" si="4"/>
        <v>25</v>
      </c>
      <c r="J33" s="29">
        <f t="shared" si="5"/>
        <v>28</v>
      </c>
      <c r="K33" s="29">
        <f t="shared" si="6"/>
        <v>34</v>
      </c>
    </row>
    <row r="34" spans="2:11" x14ac:dyDescent="0.25">
      <c r="B34" s="29">
        <v>38</v>
      </c>
      <c r="C34" s="29">
        <f t="shared" ref="C34:C55" si="7">IF($B34&gt;62,45+INT(($B34-62)/2),$B34-17)</f>
        <v>21</v>
      </c>
      <c r="D34" s="29">
        <f t="shared" ref="D34:D60" si="8">IF($B34&gt;57,45+INT(($B34-57)/2),$B34-12)</f>
        <v>26</v>
      </c>
      <c r="E34" s="29">
        <f t="shared" ref="E34:E65" si="9">IF($B34&gt;52,45+INT(($B34-52)/2),$B34-7)</f>
        <v>31</v>
      </c>
      <c r="F34" s="29">
        <f t="shared" ref="F34:F67" si="10">IF($B34&gt;50,45+INT(($B34-50)/2),$B34-5)</f>
        <v>33</v>
      </c>
      <c r="H34" s="29">
        <v>38</v>
      </c>
      <c r="I34" s="29">
        <f t="shared" ref="I34:I58" si="11">IF($H34&gt;59,45+INT(($H34-59)/2),$H34-14)</f>
        <v>24</v>
      </c>
      <c r="J34" s="29">
        <f t="shared" ref="J34:J61" si="12">IF($H34&gt;56,45+INT(($H34-56)/2),$H34-11)</f>
        <v>27</v>
      </c>
      <c r="K34" s="29">
        <f t="shared" ref="K34:K67" si="13">IF($H34&gt;50,45+INT(($H34-50)/2),$H34-5)</f>
        <v>33</v>
      </c>
    </row>
    <row r="35" spans="2:11" x14ac:dyDescent="0.25">
      <c r="B35" s="29">
        <v>37</v>
      </c>
      <c r="C35" s="29">
        <f t="shared" si="7"/>
        <v>20</v>
      </c>
      <c r="D35" s="29">
        <f t="shared" si="8"/>
        <v>25</v>
      </c>
      <c r="E35" s="29">
        <f t="shared" si="9"/>
        <v>30</v>
      </c>
      <c r="F35" s="29">
        <f t="shared" si="10"/>
        <v>32</v>
      </c>
      <c r="H35" s="29">
        <v>37</v>
      </c>
      <c r="I35" s="29">
        <f t="shared" si="11"/>
        <v>23</v>
      </c>
      <c r="J35" s="29">
        <f t="shared" si="12"/>
        <v>26</v>
      </c>
      <c r="K35" s="29">
        <f t="shared" si="13"/>
        <v>32</v>
      </c>
    </row>
    <row r="36" spans="2:11" x14ac:dyDescent="0.25">
      <c r="B36" s="29">
        <v>36</v>
      </c>
      <c r="C36" s="29">
        <f t="shared" si="7"/>
        <v>19</v>
      </c>
      <c r="D36" s="29">
        <f t="shared" si="8"/>
        <v>24</v>
      </c>
      <c r="E36" s="29">
        <f t="shared" si="9"/>
        <v>29</v>
      </c>
      <c r="F36" s="29">
        <f t="shared" si="10"/>
        <v>31</v>
      </c>
      <c r="H36" s="29">
        <v>36</v>
      </c>
      <c r="I36" s="29">
        <f t="shared" si="11"/>
        <v>22</v>
      </c>
      <c r="J36" s="29">
        <f t="shared" si="12"/>
        <v>25</v>
      </c>
      <c r="K36" s="29">
        <f t="shared" si="13"/>
        <v>31</v>
      </c>
    </row>
    <row r="37" spans="2:11" x14ac:dyDescent="0.25">
      <c r="B37" s="29">
        <v>35</v>
      </c>
      <c r="C37" s="29">
        <f t="shared" si="7"/>
        <v>18</v>
      </c>
      <c r="D37" s="29">
        <f t="shared" si="8"/>
        <v>23</v>
      </c>
      <c r="E37" s="29">
        <f t="shared" si="9"/>
        <v>28</v>
      </c>
      <c r="F37" s="29">
        <f t="shared" si="10"/>
        <v>30</v>
      </c>
      <c r="H37" s="29">
        <v>35</v>
      </c>
      <c r="I37" s="29">
        <f t="shared" si="11"/>
        <v>21</v>
      </c>
      <c r="J37" s="29">
        <f t="shared" si="12"/>
        <v>24</v>
      </c>
      <c r="K37" s="29">
        <f t="shared" si="13"/>
        <v>30</v>
      </c>
    </row>
    <row r="38" spans="2:11" x14ac:dyDescent="0.25">
      <c r="B38" s="29">
        <v>34</v>
      </c>
      <c r="C38" s="29">
        <f t="shared" si="7"/>
        <v>17</v>
      </c>
      <c r="D38" s="29">
        <f t="shared" si="8"/>
        <v>22</v>
      </c>
      <c r="E38" s="29">
        <f t="shared" si="9"/>
        <v>27</v>
      </c>
      <c r="F38" s="29">
        <f t="shared" si="10"/>
        <v>29</v>
      </c>
      <c r="H38" s="29">
        <v>34</v>
      </c>
      <c r="I38" s="29">
        <f t="shared" si="11"/>
        <v>20</v>
      </c>
      <c r="J38" s="29">
        <f t="shared" si="12"/>
        <v>23</v>
      </c>
      <c r="K38" s="29">
        <f t="shared" si="13"/>
        <v>29</v>
      </c>
    </row>
    <row r="39" spans="2:11" x14ac:dyDescent="0.25">
      <c r="B39" s="29">
        <v>33</v>
      </c>
      <c r="C39" s="29">
        <f t="shared" si="7"/>
        <v>16</v>
      </c>
      <c r="D39" s="29">
        <f t="shared" si="8"/>
        <v>21</v>
      </c>
      <c r="E39" s="29">
        <f t="shared" si="9"/>
        <v>26</v>
      </c>
      <c r="F39" s="29">
        <f t="shared" si="10"/>
        <v>28</v>
      </c>
      <c r="H39" s="29">
        <v>33</v>
      </c>
      <c r="I39" s="29">
        <f t="shared" si="11"/>
        <v>19</v>
      </c>
      <c r="J39" s="29">
        <f t="shared" si="12"/>
        <v>22</v>
      </c>
      <c r="K39" s="29">
        <f t="shared" si="13"/>
        <v>28</v>
      </c>
    </row>
    <row r="40" spans="2:11" x14ac:dyDescent="0.25">
      <c r="B40" s="29">
        <v>32</v>
      </c>
      <c r="C40" s="29">
        <f t="shared" si="7"/>
        <v>15</v>
      </c>
      <c r="D40" s="29">
        <f t="shared" si="8"/>
        <v>20</v>
      </c>
      <c r="E40" s="29">
        <f t="shared" si="9"/>
        <v>25</v>
      </c>
      <c r="F40" s="29">
        <f t="shared" si="10"/>
        <v>27</v>
      </c>
      <c r="H40" s="29">
        <v>32</v>
      </c>
      <c r="I40" s="29">
        <f t="shared" si="11"/>
        <v>18</v>
      </c>
      <c r="J40" s="29">
        <f t="shared" si="12"/>
        <v>21</v>
      </c>
      <c r="K40" s="29">
        <f t="shared" si="13"/>
        <v>27</v>
      </c>
    </row>
    <row r="41" spans="2:11" x14ac:dyDescent="0.25">
      <c r="B41" s="29">
        <v>31</v>
      </c>
      <c r="C41" s="29">
        <f t="shared" si="7"/>
        <v>14</v>
      </c>
      <c r="D41" s="29">
        <f t="shared" si="8"/>
        <v>19</v>
      </c>
      <c r="E41" s="29">
        <f t="shared" si="9"/>
        <v>24</v>
      </c>
      <c r="F41" s="29">
        <f t="shared" si="10"/>
        <v>26</v>
      </c>
      <c r="H41" s="29">
        <v>31</v>
      </c>
      <c r="I41" s="29">
        <f t="shared" si="11"/>
        <v>17</v>
      </c>
      <c r="J41" s="29">
        <f t="shared" si="12"/>
        <v>20</v>
      </c>
      <c r="K41" s="29">
        <f t="shared" si="13"/>
        <v>26</v>
      </c>
    </row>
    <row r="42" spans="2:11" x14ac:dyDescent="0.25">
      <c r="B42" s="29">
        <v>30</v>
      </c>
      <c r="C42" s="29">
        <f t="shared" si="7"/>
        <v>13</v>
      </c>
      <c r="D42" s="29">
        <f t="shared" si="8"/>
        <v>18</v>
      </c>
      <c r="E42" s="29">
        <f t="shared" si="9"/>
        <v>23</v>
      </c>
      <c r="F42" s="29">
        <f t="shared" si="10"/>
        <v>25</v>
      </c>
      <c r="H42" s="29">
        <v>30</v>
      </c>
      <c r="I42" s="29">
        <f t="shared" si="11"/>
        <v>16</v>
      </c>
      <c r="J42" s="29">
        <f t="shared" si="12"/>
        <v>19</v>
      </c>
      <c r="K42" s="29">
        <f t="shared" si="13"/>
        <v>25</v>
      </c>
    </row>
    <row r="43" spans="2:11" x14ac:dyDescent="0.25">
      <c r="B43" s="29">
        <v>29</v>
      </c>
      <c r="C43" s="29">
        <f t="shared" si="7"/>
        <v>12</v>
      </c>
      <c r="D43" s="29">
        <f t="shared" si="8"/>
        <v>17</v>
      </c>
      <c r="E43" s="29">
        <f t="shared" si="9"/>
        <v>22</v>
      </c>
      <c r="F43" s="29">
        <f t="shared" si="10"/>
        <v>24</v>
      </c>
      <c r="H43" s="29">
        <v>29</v>
      </c>
      <c r="I43" s="29">
        <f t="shared" si="11"/>
        <v>15</v>
      </c>
      <c r="J43" s="29">
        <f t="shared" si="12"/>
        <v>18</v>
      </c>
      <c r="K43" s="29">
        <f t="shared" si="13"/>
        <v>24</v>
      </c>
    </row>
    <row r="44" spans="2:11" x14ac:dyDescent="0.25">
      <c r="B44" s="29">
        <v>28</v>
      </c>
      <c r="C44" s="29">
        <f t="shared" si="7"/>
        <v>11</v>
      </c>
      <c r="D44" s="29">
        <f t="shared" si="8"/>
        <v>16</v>
      </c>
      <c r="E44" s="29">
        <f t="shared" si="9"/>
        <v>21</v>
      </c>
      <c r="F44" s="29">
        <f t="shared" si="10"/>
        <v>23</v>
      </c>
      <c r="H44" s="29">
        <v>28</v>
      </c>
      <c r="I44" s="29">
        <f t="shared" si="11"/>
        <v>14</v>
      </c>
      <c r="J44" s="29">
        <f t="shared" si="12"/>
        <v>17</v>
      </c>
      <c r="K44" s="29">
        <f t="shared" si="13"/>
        <v>23</v>
      </c>
    </row>
    <row r="45" spans="2:11" x14ac:dyDescent="0.25">
      <c r="B45" s="29">
        <v>27</v>
      </c>
      <c r="C45" s="29">
        <f t="shared" si="7"/>
        <v>10</v>
      </c>
      <c r="D45" s="29">
        <f t="shared" si="8"/>
        <v>15</v>
      </c>
      <c r="E45" s="29">
        <f t="shared" si="9"/>
        <v>20</v>
      </c>
      <c r="F45" s="29">
        <f t="shared" si="10"/>
        <v>22</v>
      </c>
      <c r="H45" s="29">
        <v>27</v>
      </c>
      <c r="I45" s="29">
        <f t="shared" si="11"/>
        <v>13</v>
      </c>
      <c r="J45" s="29">
        <f t="shared" si="12"/>
        <v>16</v>
      </c>
      <c r="K45" s="29">
        <f t="shared" si="13"/>
        <v>22</v>
      </c>
    </row>
    <row r="46" spans="2:11" x14ac:dyDescent="0.25">
      <c r="B46" s="29">
        <v>26</v>
      </c>
      <c r="C46" s="29">
        <f t="shared" si="7"/>
        <v>9</v>
      </c>
      <c r="D46" s="29">
        <f t="shared" si="8"/>
        <v>14</v>
      </c>
      <c r="E46" s="29">
        <f t="shared" si="9"/>
        <v>19</v>
      </c>
      <c r="F46" s="29">
        <f t="shared" si="10"/>
        <v>21</v>
      </c>
      <c r="H46" s="29">
        <v>26</v>
      </c>
      <c r="I46" s="29">
        <f t="shared" si="11"/>
        <v>12</v>
      </c>
      <c r="J46" s="29">
        <f t="shared" si="12"/>
        <v>15</v>
      </c>
      <c r="K46" s="29">
        <f t="shared" si="13"/>
        <v>21</v>
      </c>
    </row>
    <row r="47" spans="2:11" x14ac:dyDescent="0.25">
      <c r="B47" s="29">
        <v>25</v>
      </c>
      <c r="C47" s="29">
        <f t="shared" si="7"/>
        <v>8</v>
      </c>
      <c r="D47" s="29">
        <f t="shared" si="8"/>
        <v>13</v>
      </c>
      <c r="E47" s="29">
        <f t="shared" si="9"/>
        <v>18</v>
      </c>
      <c r="F47" s="29">
        <f t="shared" si="10"/>
        <v>20</v>
      </c>
      <c r="H47" s="29">
        <v>25</v>
      </c>
      <c r="I47" s="29">
        <f t="shared" si="11"/>
        <v>11</v>
      </c>
      <c r="J47" s="29">
        <f t="shared" si="12"/>
        <v>14</v>
      </c>
      <c r="K47" s="29">
        <f t="shared" si="13"/>
        <v>20</v>
      </c>
    </row>
    <row r="48" spans="2:11" x14ac:dyDescent="0.25">
      <c r="B48" s="29">
        <v>24</v>
      </c>
      <c r="C48" s="29">
        <f t="shared" si="7"/>
        <v>7</v>
      </c>
      <c r="D48" s="29">
        <f t="shared" si="8"/>
        <v>12</v>
      </c>
      <c r="E48" s="29">
        <f t="shared" si="9"/>
        <v>17</v>
      </c>
      <c r="F48" s="29">
        <f t="shared" si="10"/>
        <v>19</v>
      </c>
      <c r="H48" s="29">
        <v>24</v>
      </c>
      <c r="I48" s="29">
        <f t="shared" si="11"/>
        <v>10</v>
      </c>
      <c r="J48" s="29">
        <f t="shared" si="12"/>
        <v>13</v>
      </c>
      <c r="K48" s="29">
        <f t="shared" si="13"/>
        <v>19</v>
      </c>
    </row>
    <row r="49" spans="2:11" x14ac:dyDescent="0.25">
      <c r="B49" s="29">
        <v>23</v>
      </c>
      <c r="C49" s="29">
        <f t="shared" si="7"/>
        <v>6</v>
      </c>
      <c r="D49" s="29">
        <f t="shared" si="8"/>
        <v>11</v>
      </c>
      <c r="E49" s="29">
        <f t="shared" si="9"/>
        <v>16</v>
      </c>
      <c r="F49" s="29">
        <f t="shared" si="10"/>
        <v>18</v>
      </c>
      <c r="H49" s="29">
        <v>23</v>
      </c>
      <c r="I49" s="29">
        <f t="shared" si="11"/>
        <v>9</v>
      </c>
      <c r="J49" s="29">
        <f t="shared" si="12"/>
        <v>12</v>
      </c>
      <c r="K49" s="29">
        <f t="shared" si="13"/>
        <v>18</v>
      </c>
    </row>
    <row r="50" spans="2:11" x14ac:dyDescent="0.25">
      <c r="B50" s="29">
        <v>22</v>
      </c>
      <c r="C50" s="29">
        <f t="shared" si="7"/>
        <v>5</v>
      </c>
      <c r="D50" s="29">
        <f t="shared" si="8"/>
        <v>10</v>
      </c>
      <c r="E50" s="29">
        <f t="shared" si="9"/>
        <v>15</v>
      </c>
      <c r="F50" s="29">
        <f t="shared" si="10"/>
        <v>17</v>
      </c>
      <c r="H50" s="29">
        <v>22</v>
      </c>
      <c r="I50" s="29">
        <f t="shared" si="11"/>
        <v>8</v>
      </c>
      <c r="J50" s="29">
        <f t="shared" si="12"/>
        <v>11</v>
      </c>
      <c r="K50" s="29">
        <f t="shared" si="13"/>
        <v>17</v>
      </c>
    </row>
    <row r="51" spans="2:11" x14ac:dyDescent="0.25">
      <c r="B51" s="29">
        <v>21</v>
      </c>
      <c r="C51" s="29">
        <f t="shared" si="7"/>
        <v>4</v>
      </c>
      <c r="D51" s="29">
        <f t="shared" si="8"/>
        <v>9</v>
      </c>
      <c r="E51" s="29">
        <f t="shared" si="9"/>
        <v>14</v>
      </c>
      <c r="F51" s="29">
        <f t="shared" si="10"/>
        <v>16</v>
      </c>
      <c r="H51" s="29">
        <v>21</v>
      </c>
      <c r="I51" s="29">
        <f t="shared" si="11"/>
        <v>7</v>
      </c>
      <c r="J51" s="29">
        <f t="shared" si="12"/>
        <v>10</v>
      </c>
      <c r="K51" s="29">
        <f t="shared" si="13"/>
        <v>16</v>
      </c>
    </row>
    <row r="52" spans="2:11" x14ac:dyDescent="0.25">
      <c r="B52" s="29">
        <v>20</v>
      </c>
      <c r="C52" s="29">
        <f t="shared" si="7"/>
        <v>3</v>
      </c>
      <c r="D52" s="29">
        <f t="shared" si="8"/>
        <v>8</v>
      </c>
      <c r="E52" s="29">
        <f t="shared" si="9"/>
        <v>13</v>
      </c>
      <c r="F52" s="29">
        <f t="shared" si="10"/>
        <v>15</v>
      </c>
      <c r="H52" s="29">
        <v>20</v>
      </c>
      <c r="I52" s="29">
        <f t="shared" si="11"/>
        <v>6</v>
      </c>
      <c r="J52" s="29">
        <f t="shared" si="12"/>
        <v>9</v>
      </c>
      <c r="K52" s="29">
        <f t="shared" si="13"/>
        <v>15</v>
      </c>
    </row>
    <row r="53" spans="2:11" x14ac:dyDescent="0.25">
      <c r="B53" s="29">
        <v>19</v>
      </c>
      <c r="C53" s="29">
        <f t="shared" si="7"/>
        <v>2</v>
      </c>
      <c r="D53" s="29">
        <f t="shared" si="8"/>
        <v>7</v>
      </c>
      <c r="E53" s="29">
        <f t="shared" si="9"/>
        <v>12</v>
      </c>
      <c r="F53" s="29">
        <f t="shared" si="10"/>
        <v>14</v>
      </c>
      <c r="H53" s="29">
        <v>19</v>
      </c>
      <c r="I53" s="29">
        <f t="shared" si="11"/>
        <v>5</v>
      </c>
      <c r="J53" s="29">
        <f t="shared" si="12"/>
        <v>8</v>
      </c>
      <c r="K53" s="29">
        <f t="shared" si="13"/>
        <v>14</v>
      </c>
    </row>
    <row r="54" spans="2:11" x14ac:dyDescent="0.25">
      <c r="B54" s="29">
        <v>18</v>
      </c>
      <c r="C54" s="29">
        <f t="shared" si="7"/>
        <v>1</v>
      </c>
      <c r="D54" s="29">
        <f t="shared" si="8"/>
        <v>6</v>
      </c>
      <c r="E54" s="29">
        <f t="shared" si="9"/>
        <v>11</v>
      </c>
      <c r="F54" s="29">
        <f t="shared" si="10"/>
        <v>13</v>
      </c>
      <c r="H54" s="29">
        <v>18</v>
      </c>
      <c r="I54" s="29">
        <f t="shared" si="11"/>
        <v>4</v>
      </c>
      <c r="J54" s="29">
        <f t="shared" si="12"/>
        <v>7</v>
      </c>
      <c r="K54" s="29">
        <f t="shared" si="13"/>
        <v>13</v>
      </c>
    </row>
    <row r="55" spans="2:11" x14ac:dyDescent="0.25">
      <c r="B55" s="29">
        <v>17</v>
      </c>
      <c r="C55" s="29">
        <f t="shared" si="7"/>
        <v>0</v>
      </c>
      <c r="D55" s="29">
        <f t="shared" si="8"/>
        <v>5</v>
      </c>
      <c r="E55" s="29">
        <f t="shared" si="9"/>
        <v>10</v>
      </c>
      <c r="F55" s="29">
        <f t="shared" si="10"/>
        <v>12</v>
      </c>
      <c r="H55" s="29">
        <v>17</v>
      </c>
      <c r="I55" s="29">
        <f t="shared" si="11"/>
        <v>3</v>
      </c>
      <c r="J55" s="29">
        <f t="shared" si="12"/>
        <v>6</v>
      </c>
      <c r="K55" s="29">
        <f t="shared" si="13"/>
        <v>12</v>
      </c>
    </row>
    <row r="56" spans="2:11" x14ac:dyDescent="0.25">
      <c r="B56" s="29">
        <v>16</v>
      </c>
      <c r="D56" s="29">
        <f t="shared" si="8"/>
        <v>4</v>
      </c>
      <c r="E56" s="29">
        <f t="shared" si="9"/>
        <v>9</v>
      </c>
      <c r="F56" s="29">
        <f t="shared" si="10"/>
        <v>11</v>
      </c>
      <c r="H56" s="29">
        <v>16</v>
      </c>
      <c r="I56" s="29">
        <f t="shared" si="11"/>
        <v>2</v>
      </c>
      <c r="J56" s="29">
        <f t="shared" si="12"/>
        <v>5</v>
      </c>
      <c r="K56" s="29">
        <f t="shared" si="13"/>
        <v>11</v>
      </c>
    </row>
    <row r="57" spans="2:11" x14ac:dyDescent="0.25">
      <c r="B57" s="29">
        <v>15</v>
      </c>
      <c r="D57" s="29">
        <f t="shared" si="8"/>
        <v>3</v>
      </c>
      <c r="E57" s="29">
        <f t="shared" si="9"/>
        <v>8</v>
      </c>
      <c r="F57" s="29">
        <f t="shared" si="10"/>
        <v>10</v>
      </c>
      <c r="H57" s="29">
        <v>15</v>
      </c>
      <c r="I57" s="29">
        <f t="shared" si="11"/>
        <v>1</v>
      </c>
      <c r="J57" s="29">
        <f t="shared" si="12"/>
        <v>4</v>
      </c>
      <c r="K57" s="29">
        <f t="shared" si="13"/>
        <v>10</v>
      </c>
    </row>
    <row r="58" spans="2:11" x14ac:dyDescent="0.25">
      <c r="B58" s="29">
        <v>14</v>
      </c>
      <c r="D58" s="29">
        <f t="shared" si="8"/>
        <v>2</v>
      </c>
      <c r="E58" s="29">
        <f t="shared" si="9"/>
        <v>7</v>
      </c>
      <c r="F58" s="29">
        <f t="shared" si="10"/>
        <v>9</v>
      </c>
      <c r="H58" s="29">
        <v>14</v>
      </c>
      <c r="I58" s="29">
        <f t="shared" si="11"/>
        <v>0</v>
      </c>
      <c r="J58" s="29">
        <f t="shared" si="12"/>
        <v>3</v>
      </c>
      <c r="K58" s="29">
        <f t="shared" si="13"/>
        <v>9</v>
      </c>
    </row>
    <row r="59" spans="2:11" x14ac:dyDescent="0.25">
      <c r="B59" s="29">
        <v>13</v>
      </c>
      <c r="D59" s="29">
        <f t="shared" si="8"/>
        <v>1</v>
      </c>
      <c r="E59" s="29">
        <f t="shared" si="9"/>
        <v>6</v>
      </c>
      <c r="F59" s="29">
        <f t="shared" si="10"/>
        <v>8</v>
      </c>
      <c r="H59" s="29">
        <v>13</v>
      </c>
      <c r="J59" s="29">
        <f t="shared" si="12"/>
        <v>2</v>
      </c>
      <c r="K59" s="29">
        <f t="shared" si="13"/>
        <v>8</v>
      </c>
    </row>
    <row r="60" spans="2:11" x14ac:dyDescent="0.25">
      <c r="B60" s="29">
        <v>12</v>
      </c>
      <c r="D60" s="29">
        <f t="shared" si="8"/>
        <v>0</v>
      </c>
      <c r="E60" s="29">
        <f t="shared" si="9"/>
        <v>5</v>
      </c>
      <c r="F60" s="29">
        <f t="shared" si="10"/>
        <v>7</v>
      </c>
      <c r="H60" s="29">
        <v>12</v>
      </c>
      <c r="J60" s="29">
        <f t="shared" si="12"/>
        <v>1</v>
      </c>
      <c r="K60" s="29">
        <f t="shared" si="13"/>
        <v>7</v>
      </c>
    </row>
    <row r="61" spans="2:11" x14ac:dyDescent="0.25">
      <c r="B61" s="29">
        <v>11</v>
      </c>
      <c r="E61" s="29">
        <f t="shared" si="9"/>
        <v>4</v>
      </c>
      <c r="F61" s="29">
        <f t="shared" si="10"/>
        <v>6</v>
      </c>
      <c r="H61" s="29">
        <v>11</v>
      </c>
      <c r="J61" s="29">
        <f t="shared" si="12"/>
        <v>0</v>
      </c>
      <c r="K61" s="29">
        <f t="shared" si="13"/>
        <v>6</v>
      </c>
    </row>
    <row r="62" spans="2:11" x14ac:dyDescent="0.25">
      <c r="B62" s="29">
        <v>10</v>
      </c>
      <c r="E62" s="29">
        <f t="shared" si="9"/>
        <v>3</v>
      </c>
      <c r="F62" s="29">
        <f t="shared" si="10"/>
        <v>5</v>
      </c>
      <c r="H62" s="29">
        <v>10</v>
      </c>
      <c r="K62" s="29">
        <f t="shared" si="13"/>
        <v>5</v>
      </c>
    </row>
    <row r="63" spans="2:11" x14ac:dyDescent="0.25">
      <c r="B63" s="29">
        <v>9</v>
      </c>
      <c r="E63" s="29">
        <f t="shared" si="9"/>
        <v>2</v>
      </c>
      <c r="F63" s="29">
        <f t="shared" si="10"/>
        <v>4</v>
      </c>
      <c r="H63" s="29">
        <v>9</v>
      </c>
      <c r="K63" s="29">
        <f t="shared" si="13"/>
        <v>4</v>
      </c>
    </row>
    <row r="64" spans="2:11" x14ac:dyDescent="0.25">
      <c r="B64" s="29">
        <v>8</v>
      </c>
      <c r="E64" s="29">
        <f t="shared" si="9"/>
        <v>1</v>
      </c>
      <c r="F64" s="29">
        <f t="shared" si="10"/>
        <v>3</v>
      </c>
      <c r="H64" s="29">
        <v>8</v>
      </c>
      <c r="K64" s="29">
        <f t="shared" si="13"/>
        <v>3</v>
      </c>
    </row>
    <row r="65" spans="2:11" x14ac:dyDescent="0.25">
      <c r="B65" s="29">
        <v>7</v>
      </c>
      <c r="E65" s="29">
        <f t="shared" si="9"/>
        <v>0</v>
      </c>
      <c r="F65" s="29">
        <f t="shared" si="10"/>
        <v>2</v>
      </c>
      <c r="H65" s="29">
        <v>7</v>
      </c>
      <c r="K65" s="29">
        <f t="shared" si="13"/>
        <v>2</v>
      </c>
    </row>
    <row r="66" spans="2:11" x14ac:dyDescent="0.25">
      <c r="B66" s="29">
        <v>6</v>
      </c>
      <c r="F66" s="29">
        <f t="shared" si="10"/>
        <v>1</v>
      </c>
      <c r="H66" s="29">
        <v>6</v>
      </c>
      <c r="K66" s="29">
        <f t="shared" si="13"/>
        <v>1</v>
      </c>
    </row>
    <row r="67" spans="2:11" x14ac:dyDescent="0.25">
      <c r="B67" s="29">
        <v>5</v>
      </c>
      <c r="F67" s="29">
        <f t="shared" si="10"/>
        <v>0</v>
      </c>
      <c r="H67" s="29">
        <v>5</v>
      </c>
      <c r="K67" s="29">
        <f t="shared" si="13"/>
        <v>0</v>
      </c>
    </row>
    <row r="68" spans="2:11" x14ac:dyDescent="0.25">
      <c r="B68"/>
    </row>
    <row r="69" spans="2:11" x14ac:dyDescent="0.25">
      <c r="B69"/>
    </row>
    <row r="70" spans="2:11" x14ac:dyDescent="0.25">
      <c r="B70"/>
    </row>
    <row r="71" spans="2:11" x14ac:dyDescent="0.25">
      <c r="B71"/>
    </row>
    <row r="72" spans="2:11" x14ac:dyDescent="0.25">
      <c r="B72"/>
    </row>
    <row r="73" spans="2:11" x14ac:dyDescent="0.25">
      <c r="B73"/>
    </row>
    <row r="74" spans="2:11" x14ac:dyDescent="0.25">
      <c r="B74"/>
    </row>
    <row r="75" spans="2:11" x14ac:dyDescent="0.25">
      <c r="B75"/>
    </row>
    <row r="76" spans="2:11" x14ac:dyDescent="0.25">
      <c r="B76"/>
    </row>
    <row r="77" spans="2:11" x14ac:dyDescent="0.25">
      <c r="B77"/>
    </row>
    <row r="78" spans="2:11" x14ac:dyDescent="0.25">
      <c r="B78"/>
    </row>
    <row r="79" spans="2:11" x14ac:dyDescent="0.25">
      <c r="B79"/>
    </row>
    <row r="80" spans="2:11"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sheetData>
  <sheetProtection selectLockedCells="1" selectUnlockedCells="1"/>
  <pageMargins left="0.78749999999999998" right="0.78749999999999998" top="1.0249999999999999" bottom="1.0249999999999999" header="0.78749999999999998" footer="0.78749999999999998"/>
  <pageSetup firstPageNumber="0" orientation="portrait" horizontalDpi="300" verticalDpi="3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Total Scores</vt:lpstr>
      <vt:lpstr>Bench Scores</vt:lpstr>
      <vt:lpstr>Sit Up Scores</vt:lpstr>
      <vt:lpstr>Sit &amp; Reach Scores</vt:lpstr>
      <vt:lpstr>Pull Up Scores</vt:lpstr>
      <vt:lpstr>1.5 Mile Run Scores</vt:lpstr>
      <vt:lpstr>Agility Scores</vt:lpstr>
      <vt:lpstr>XX Bench Calc XX</vt:lpstr>
      <vt:lpstr>XX SU Calc XX</vt:lpstr>
      <vt:lpstr>XX S&amp;R Calc XX</vt:lpstr>
      <vt:lpstr>XX PU Calc XX</vt:lpstr>
      <vt:lpstr>XX Run Calc XX</vt:lpstr>
      <vt:lpstr>XX Ag Calc XX</vt:lpstr>
      <vt:lpstr>Compatibility Report</vt:lpstr>
      <vt:lpstr>'Total Scores'!Excel_BuiltIn__FilterDatabase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Wright</dc:creator>
  <cp:lastModifiedBy>m b</cp:lastModifiedBy>
  <dcterms:created xsi:type="dcterms:W3CDTF">2016-06-08T22:57:33Z</dcterms:created>
  <dcterms:modified xsi:type="dcterms:W3CDTF">2016-07-23T05:15:01Z</dcterms:modified>
</cp:coreProperties>
</file>