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778" activeTab="0"/>
  </bookViews>
  <sheets>
    <sheet name="Total Scores" sheetId="1" r:id="rId1"/>
    <sheet name="XX Bench Calc XX" sheetId="2" state="hidden" r:id="rId2"/>
    <sheet name="XX SU Calc XX" sheetId="3" state="hidden" r:id="rId3"/>
    <sheet name="XX S&amp;R Calc XX" sheetId="4" state="hidden" r:id="rId4"/>
    <sheet name="XX PU Calc XX" sheetId="5" state="hidden" r:id="rId5"/>
    <sheet name="XX Run Calc XX" sheetId="6" state="hidden" r:id="rId6"/>
    <sheet name="XX Ag Calc XX" sheetId="7" state="hidden" r:id="rId7"/>
  </sheets>
  <definedNames/>
  <calcPr fullCalcOnLoad="1"/>
</workbook>
</file>

<file path=xl/sharedStrings.xml><?xml version="1.0" encoding="utf-8"?>
<sst xmlns="http://schemas.openxmlformats.org/spreadsheetml/2006/main" count="472" uniqueCount="195">
  <si>
    <t>Name</t>
  </si>
  <si>
    <t>Agency</t>
  </si>
  <si>
    <t>Age</t>
  </si>
  <si>
    <t>Gender</t>
  </si>
  <si>
    <t>Height</t>
  </si>
  <si>
    <t>Weight</t>
  </si>
  <si>
    <t>Bench</t>
  </si>
  <si>
    <t>%BW</t>
  </si>
  <si>
    <t>PTS</t>
  </si>
  <si>
    <t>S/U</t>
  </si>
  <si>
    <t>S/U PTS</t>
  </si>
  <si>
    <t>S&amp;R</t>
  </si>
  <si>
    <t>S&amp;R PTS</t>
  </si>
  <si>
    <t>P/U</t>
  </si>
  <si>
    <t>P/U PTS</t>
  </si>
  <si>
    <t>Run</t>
  </si>
  <si>
    <t>Run PTS</t>
  </si>
  <si>
    <t>Agility</t>
  </si>
  <si>
    <t>Agility PTS</t>
  </si>
  <si>
    <t>Total Score</t>
  </si>
  <si>
    <t>Marcus Christon</t>
  </si>
  <si>
    <t>MDWFP</t>
  </si>
  <si>
    <t>M</t>
  </si>
  <si>
    <t>Justin Gates</t>
  </si>
  <si>
    <t>Ryan Buckley</t>
  </si>
  <si>
    <t>MHP</t>
  </si>
  <si>
    <t>Derrick L. Scott</t>
  </si>
  <si>
    <t>Chris Reed</t>
  </si>
  <si>
    <t>Ben Sharp</t>
  </si>
  <si>
    <t>Germantown PD</t>
  </si>
  <si>
    <t>Wayne Smith</t>
  </si>
  <si>
    <t>Josh Lynch</t>
  </si>
  <si>
    <t>Roanoke PD</t>
  </si>
  <si>
    <t>Cedrick Jackson</t>
  </si>
  <si>
    <t>Ronnie McMillan</t>
  </si>
  <si>
    <t>Joseph Willoughly</t>
  </si>
  <si>
    <t>Loren Ford</t>
  </si>
  <si>
    <t>Casey Bryant</t>
  </si>
  <si>
    <t>Page Cty SD</t>
  </si>
  <si>
    <t>Scott Bisci</t>
  </si>
  <si>
    <t>Lopat. Twnshp PD</t>
  </si>
  <si>
    <t>Dale Drewry</t>
  </si>
  <si>
    <t>Fairfax Cty PD</t>
  </si>
  <si>
    <t>Sylvester Houston</t>
  </si>
  <si>
    <t>Neal Tadlock</t>
  </si>
  <si>
    <t>Sentel Easterling</t>
  </si>
  <si>
    <t>Pearl PD</t>
  </si>
  <si>
    <t>Jerome Moore</t>
  </si>
  <si>
    <t>Glenn Ford</t>
  </si>
  <si>
    <t>Richard Chandler</t>
  </si>
  <si>
    <t>Southaven PD</t>
  </si>
  <si>
    <t>Fred Sims</t>
  </si>
  <si>
    <t>Jarod Simpson</t>
  </si>
  <si>
    <t>Homewood PD Ala</t>
  </si>
  <si>
    <t>Marcus Brown</t>
  </si>
  <si>
    <t>Benjamin Swan</t>
  </si>
  <si>
    <t>Hornlake PD</t>
  </si>
  <si>
    <t>Matthew Samuels</t>
  </si>
  <si>
    <t>Oxford PD</t>
  </si>
  <si>
    <t>Brett Yoakum</t>
  </si>
  <si>
    <t>Kyron Doucette</t>
  </si>
  <si>
    <t>Little Rock PD</t>
  </si>
  <si>
    <t>David Tessaro</t>
  </si>
  <si>
    <t>Samuel Draper</t>
  </si>
  <si>
    <t>Collierville PD</t>
  </si>
  <si>
    <t>Wess Denton</t>
  </si>
  <si>
    <t>Richard Bryant</t>
  </si>
  <si>
    <t>Ripley PD</t>
  </si>
  <si>
    <t>Hunter Brown</t>
  </si>
  <si>
    <t>Starkville PD</t>
  </si>
  <si>
    <t>Sean Williams</t>
  </si>
  <si>
    <t>Carlos Wilson</t>
  </si>
  <si>
    <t>Olive Branch PD</t>
  </si>
  <si>
    <t>Clayton Dowdy</t>
  </si>
  <si>
    <t>Jimmy White</t>
  </si>
  <si>
    <t>Walter Brightman</t>
  </si>
  <si>
    <t>Gulfport PD</t>
  </si>
  <si>
    <t>Kevin McKenzie</t>
  </si>
  <si>
    <t>Aaron Cox</t>
  </si>
  <si>
    <t>Justin Adams</t>
  </si>
  <si>
    <t>Scott Moeller</t>
  </si>
  <si>
    <t>Greenwich Twn PD</t>
  </si>
  <si>
    <t>James Booker</t>
  </si>
  <si>
    <t>BOP</t>
  </si>
  <si>
    <t>Kenneth Rowlett</t>
  </si>
  <si>
    <t>Robert Jenkins</t>
  </si>
  <si>
    <t>Doug DeGeorge</t>
  </si>
  <si>
    <t>Biloxi PD</t>
  </si>
  <si>
    <t>Ben Hamilton</t>
  </si>
  <si>
    <t>Cody Pruit</t>
  </si>
  <si>
    <t>Kevin Graves</t>
  </si>
  <si>
    <t>Antwuan Payne</t>
  </si>
  <si>
    <t>Shaun McDaniel</t>
  </si>
  <si>
    <t>Rebecca Breeden</t>
  </si>
  <si>
    <t>F</t>
  </si>
  <si>
    <t>Tim Presley</t>
  </si>
  <si>
    <t>Desoto Cty SD</t>
  </si>
  <si>
    <t>Gene Daris Herndon</t>
  </si>
  <si>
    <t>James Sanders</t>
  </si>
  <si>
    <t>Justin Butler</t>
  </si>
  <si>
    <t>Choctaw PD</t>
  </si>
  <si>
    <t>Don McBee</t>
  </si>
  <si>
    <t>Flowood PD</t>
  </si>
  <si>
    <t>Jay Crawford</t>
  </si>
  <si>
    <t>Alex Fennell</t>
  </si>
  <si>
    <t>Joseph Harris</t>
  </si>
  <si>
    <t>Hernando PD</t>
  </si>
  <si>
    <t>Jeremika John</t>
  </si>
  <si>
    <t>James Lee Murphy</t>
  </si>
  <si>
    <t>Roanoke Cty SO</t>
  </si>
  <si>
    <t>Chance Henderson</t>
  </si>
  <si>
    <t>Carthage PD</t>
  </si>
  <si>
    <t>Corey Merritt</t>
  </si>
  <si>
    <t>Trent Ricketts</t>
  </si>
  <si>
    <t>John Johnson</t>
  </si>
  <si>
    <t>Tyler Davis</t>
  </si>
  <si>
    <t>John Mayer</t>
  </si>
  <si>
    <t>Elfren Acosta</t>
  </si>
  <si>
    <t>Hakeem Odoniyi</t>
  </si>
  <si>
    <t>Barry Parker</t>
  </si>
  <si>
    <t>Antione Golden</t>
  </si>
  <si>
    <t>John T Lamb</t>
  </si>
  <si>
    <t>Mathew Benton</t>
  </si>
  <si>
    <t>Amber Orr</t>
  </si>
  <si>
    <t>Louis Thomas</t>
  </si>
  <si>
    <t>Fedex Police</t>
  </si>
  <si>
    <t>Jesse Stephenson</t>
  </si>
  <si>
    <t>Demoria Shannon</t>
  </si>
  <si>
    <t>Miss Dept of Correc</t>
  </si>
  <si>
    <t>Kevin Simms</t>
  </si>
  <si>
    <t>Adam Nelson</t>
  </si>
  <si>
    <t>Chris Jackson</t>
  </si>
  <si>
    <t>Michael F Brennan</t>
  </si>
  <si>
    <t>Cleophus Leflore</t>
  </si>
  <si>
    <t>Libby Lytle</t>
  </si>
  <si>
    <t>Aaron Curtis</t>
  </si>
  <si>
    <t>Justin Fox</t>
  </si>
  <si>
    <t>Nicholas Kehoe</t>
  </si>
  <si>
    <t>Kenneth Baker</t>
  </si>
  <si>
    <t>Darryl Whaley</t>
  </si>
  <si>
    <t>Lee Pitts Jr</t>
  </si>
  <si>
    <t>Jose Valle</t>
  </si>
  <si>
    <t>Justin Steelandt</t>
  </si>
  <si>
    <t>Shane Daugherty</t>
  </si>
  <si>
    <t>Chase Joiner</t>
  </si>
  <si>
    <t>Nathan Ryan</t>
  </si>
  <si>
    <t>Emily Fowler</t>
  </si>
  <si>
    <t>Kristin Parrott</t>
  </si>
  <si>
    <t>Andrew Terrill</t>
  </si>
  <si>
    <t>Culpeper Cty PD</t>
  </si>
  <si>
    <t>Stephanie Perkins</t>
  </si>
  <si>
    <t>Daniel Gresham</t>
  </si>
  <si>
    <t>Bolivar Cty SD</t>
  </si>
  <si>
    <t>Kevin Nelson</t>
  </si>
  <si>
    <t>Jordan Brock</t>
  </si>
  <si>
    <t>Marshall Cty SD</t>
  </si>
  <si>
    <t>Michael Garner</t>
  </si>
  <si>
    <t>Richard Hilliard Jr</t>
  </si>
  <si>
    <t xml:space="preserve">Brittney Jenkins </t>
  </si>
  <si>
    <t>Ginny Tibbels</t>
  </si>
  <si>
    <t>Megan Krisle</t>
  </si>
  <si>
    <t>Taylor Lawson</t>
  </si>
  <si>
    <t>Joshua Hobock</t>
  </si>
  <si>
    <t>Travis Webb</t>
  </si>
  <si>
    <t>Adam Wade</t>
  </si>
  <si>
    <t>Brad Rogers</t>
  </si>
  <si>
    <t>Crystal Hackett</t>
  </si>
  <si>
    <t>Kellen Willis</t>
  </si>
  <si>
    <t>Moniquee Bell</t>
  </si>
  <si>
    <t>Fernilia Logan</t>
  </si>
  <si>
    <t>Porscha Taylor</t>
  </si>
  <si>
    <t>Norma McGuckin</t>
  </si>
  <si>
    <t>Kevin Miller Jr</t>
  </si>
  <si>
    <t>U of Cen Ark PD</t>
  </si>
  <si>
    <t>Nathan Riddle</t>
  </si>
  <si>
    <t>2015 National Lawfit Challenge</t>
  </si>
  <si>
    <t>% Body Weight</t>
  </si>
  <si>
    <t># Sit-Ups</t>
  </si>
  <si>
    <t>Male</t>
  </si>
  <si>
    <t>Age 20-29</t>
  </si>
  <si>
    <t>Age 30-39</t>
  </si>
  <si>
    <t>Age 40-49</t>
  </si>
  <si>
    <t>Age 50+</t>
  </si>
  <si>
    <t>Female</t>
  </si>
  <si>
    <t>Age 40+</t>
  </si>
  <si>
    <t>XXXXXXXXX</t>
  </si>
  <si>
    <t>DO</t>
  </si>
  <si>
    <t>NOT</t>
  </si>
  <si>
    <t>MODIFY!!</t>
  </si>
  <si>
    <t>#</t>
  </si>
  <si>
    <t># Pull-Ups</t>
  </si>
  <si>
    <t>Time</t>
  </si>
  <si>
    <t>&lt;-----</t>
  </si>
  <si>
    <t>Male/Female</t>
  </si>
  <si>
    <t>Agility Calculator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</si>
</sst>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\-0"/>
    <numFmt numFmtId="165" formatCode="mm:ss.00"/>
  </numFmts>
  <fonts count="42">
    <font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u val="single"/>
      <sz val="14"/>
      <color indexed="10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47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46" applyFont="1" applyFill="1" applyBorder="1" applyAlignment="1">
      <alignment horizontal="left"/>
      <protection/>
    </xf>
    <xf numFmtId="165" fontId="4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33" borderId="10" xfId="46" applyFont="1" applyFill="1" applyBorder="1" applyAlignment="1">
      <alignment horizontal="left"/>
      <protection/>
    </xf>
    <xf numFmtId="0" fontId="4" fillId="0" borderId="10" xfId="0" applyFont="1" applyBorder="1" applyAlignment="1">
      <alignment/>
    </xf>
    <xf numFmtId="165" fontId="4" fillId="33" borderId="10" xfId="0" applyNumberFormat="1" applyFont="1" applyFill="1" applyBorder="1" applyAlignment="1">
      <alignment horizontal="center"/>
    </xf>
    <xf numFmtId="0" fontId="4" fillId="34" borderId="10" xfId="46" applyFont="1" applyFill="1" applyBorder="1" applyAlignment="1">
      <alignment horizontal="left"/>
      <protection/>
    </xf>
    <xf numFmtId="165" fontId="4" fillId="34" borderId="10" xfId="0" applyNumberFormat="1" applyFont="1" applyFill="1" applyBorder="1" applyAlignment="1">
      <alignment horizontal="center"/>
    </xf>
    <xf numFmtId="1" fontId="4" fillId="0" borderId="10" xfId="46" applyNumberFormat="1" applyFont="1" applyFill="1" applyBorder="1" applyAlignment="1">
      <alignment horizontal="center" vertical="center"/>
      <protection/>
    </xf>
    <xf numFmtId="164" fontId="4" fillId="0" borderId="10" xfId="0" applyNumberFormat="1" applyFont="1" applyFill="1" applyBorder="1" applyAlignment="1">
      <alignment horizontal="center"/>
    </xf>
    <xf numFmtId="0" fontId="4" fillId="0" borderId="10" xfId="46" applyFont="1" applyFill="1" applyBorder="1" applyAlignment="1">
      <alignment horizontal="center"/>
      <protection/>
    </xf>
    <xf numFmtId="164" fontId="4" fillId="33" borderId="10" xfId="0" applyNumberFormat="1" applyFont="1" applyFill="1" applyBorder="1" applyAlignment="1">
      <alignment horizontal="center"/>
    </xf>
    <xf numFmtId="164" fontId="4" fillId="34" borderId="10" xfId="0" applyNumberFormat="1" applyFont="1" applyFill="1" applyBorder="1" applyAlignment="1">
      <alignment horizontal="center"/>
    </xf>
    <xf numFmtId="165" fontId="3" fillId="0" borderId="0" xfId="0" applyNumberFormat="1" applyFont="1" applyAlignment="1">
      <alignment horizontal="center" textRotation="45"/>
    </xf>
    <xf numFmtId="164" fontId="4" fillId="0" borderId="0" xfId="0" applyNumberFormat="1" applyFont="1" applyAlignment="1">
      <alignment/>
    </xf>
    <xf numFmtId="164" fontId="3" fillId="0" borderId="0" xfId="0" applyNumberFormat="1" applyFont="1" applyAlignment="1">
      <alignment horizontal="center" textRotation="45"/>
    </xf>
    <xf numFmtId="0" fontId="3" fillId="0" borderId="0" xfId="0" applyFont="1" applyAlignment="1">
      <alignment horizontal="center" textRotation="45"/>
    </xf>
    <xf numFmtId="9" fontId="3" fillId="0" borderId="0" xfId="0" applyNumberFormat="1" applyFont="1" applyAlignment="1">
      <alignment textRotation="45"/>
    </xf>
    <xf numFmtId="165" fontId="3" fillId="0" borderId="0" xfId="0" applyNumberFormat="1" applyFont="1" applyAlignment="1">
      <alignment textRotation="45"/>
    </xf>
    <xf numFmtId="164" fontId="5" fillId="0" borderId="0" xfId="0" applyNumberFormat="1" applyFont="1" applyAlignment="1">
      <alignment horizontal="center" textRotation="45"/>
    </xf>
    <xf numFmtId="9" fontId="4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/>
    </xf>
    <xf numFmtId="0" fontId="7" fillId="0" borderId="10" xfId="46" applyFont="1" applyFill="1" applyBorder="1" applyAlignment="1">
      <alignment horizontal="center" vertical="center"/>
      <protection/>
    </xf>
    <xf numFmtId="0" fontId="4" fillId="0" borderId="10" xfId="46" applyFont="1" applyFill="1" applyBorder="1" applyAlignment="1">
      <alignment horizontal="center" vertical="center"/>
      <protection/>
    </xf>
    <xf numFmtId="164" fontId="4" fillId="33" borderId="0" xfId="0" applyNumberFormat="1" applyFont="1" applyFill="1" applyAlignment="1">
      <alignment/>
    </xf>
    <xf numFmtId="0" fontId="4" fillId="33" borderId="10" xfId="46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/>
    </xf>
    <xf numFmtId="1" fontId="4" fillId="33" borderId="10" xfId="46" applyNumberFormat="1" applyFont="1" applyFill="1" applyBorder="1" applyAlignment="1">
      <alignment horizontal="center" vertical="center"/>
      <protection/>
    </xf>
    <xf numFmtId="9" fontId="4" fillId="33" borderId="10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/>
    </xf>
    <xf numFmtId="0" fontId="7" fillId="33" borderId="10" xfId="46" applyFont="1" applyFill="1" applyBorder="1" applyAlignment="1">
      <alignment horizontal="center" vertical="center"/>
      <protection/>
    </xf>
    <xf numFmtId="0" fontId="4" fillId="33" borderId="10" xfId="46" applyFont="1" applyFill="1" applyBorder="1" applyAlignment="1">
      <alignment horizontal="center"/>
      <protection/>
    </xf>
    <xf numFmtId="164" fontId="4" fillId="34" borderId="0" xfId="0" applyNumberFormat="1" applyFont="1" applyFill="1" applyAlignment="1">
      <alignment/>
    </xf>
    <xf numFmtId="0" fontId="4" fillId="34" borderId="10" xfId="46" applyFont="1" applyFill="1" applyBorder="1" applyAlignment="1">
      <alignment horizontal="center"/>
      <protection/>
    </xf>
    <xf numFmtId="0" fontId="4" fillId="34" borderId="10" xfId="0" applyFont="1" applyFill="1" applyBorder="1" applyAlignment="1">
      <alignment/>
    </xf>
    <xf numFmtId="9" fontId="4" fillId="34" borderId="10" xfId="0" applyNumberFormat="1" applyFont="1" applyFill="1" applyBorder="1" applyAlignment="1">
      <alignment horizontal="center"/>
    </xf>
    <xf numFmtId="164" fontId="6" fillId="34" borderId="10" xfId="0" applyNumberFormat="1" applyFont="1" applyFill="1" applyBorder="1" applyAlignment="1">
      <alignment/>
    </xf>
    <xf numFmtId="0" fontId="7" fillId="34" borderId="10" xfId="46" applyFont="1" applyFill="1" applyBorder="1" applyAlignment="1">
      <alignment horizontal="center" vertical="center"/>
      <protection/>
    </xf>
    <xf numFmtId="1" fontId="4" fillId="34" borderId="10" xfId="46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b val="0"/>
        <color indexed="8"/>
      </font>
      <fill>
        <patternFill patternType="solid">
          <fgColor indexed="45"/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FF99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3300"/>
      <rgbColor rgb="00FF420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2"/>
  <sheetViews>
    <sheetView tabSelected="1" zoomScale="72" zoomScaleNormal="72" zoomScalePageLayoutView="0" workbookViewId="0" topLeftCell="A1">
      <selection activeCell="W8" sqref="W8"/>
    </sheetView>
  </sheetViews>
  <sheetFormatPr defaultColWidth="11.57421875" defaultRowHeight="12.75"/>
  <cols>
    <col min="1" max="1" width="25.140625" style="27" bestFit="1" customWidth="1"/>
    <col min="2" max="2" width="24.7109375" style="10" bestFit="1" customWidth="1"/>
    <col min="3" max="3" width="4.00390625" style="56" customWidth="1"/>
    <col min="4" max="4" width="5.57421875" style="56" customWidth="1"/>
    <col min="5" max="5" width="5.57421875" style="52" customWidth="1"/>
    <col min="6" max="7" width="5.8515625" style="56" customWidth="1"/>
    <col min="8" max="8" width="7.7109375" style="53" bestFit="1" customWidth="1"/>
    <col min="9" max="9" width="6.00390625" style="56" bestFit="1" customWidth="1"/>
    <col min="10" max="10" width="6.28125" style="56" customWidth="1"/>
    <col min="11" max="11" width="12.421875" style="56" customWidth="1"/>
    <col min="12" max="12" width="6.8515625" style="56" customWidth="1"/>
    <col min="13" max="13" width="5.421875" style="56" customWidth="1"/>
    <col min="14" max="14" width="5.00390625" style="56" customWidth="1"/>
    <col min="15" max="15" width="6.00390625" style="54" customWidth="1"/>
    <col min="16" max="16" width="11.28125" style="54" bestFit="1" customWidth="1"/>
    <col min="17" max="17" width="6.140625" style="54" customWidth="1"/>
    <col min="18" max="18" width="11.28125" style="54" bestFit="1" customWidth="1"/>
    <col min="19" max="19" width="7.7109375" style="27" customWidth="1"/>
    <col min="20" max="20" width="8.7109375" style="55" customWidth="1"/>
    <col min="21" max="16384" width="11.57421875" style="27" customWidth="1"/>
  </cols>
  <sheetData>
    <row r="1" spans="1:20" ht="69.75">
      <c r="A1" s="11" t="s">
        <v>0</v>
      </c>
      <c r="B1" s="9" t="s">
        <v>1</v>
      </c>
      <c r="C1" s="28" t="s">
        <v>2</v>
      </c>
      <c r="D1" s="28" t="s">
        <v>3</v>
      </c>
      <c r="E1" s="29" t="s">
        <v>4</v>
      </c>
      <c r="F1" s="28" t="s">
        <v>5</v>
      </c>
      <c r="G1" s="28" t="s">
        <v>6</v>
      </c>
      <c r="H1" s="30" t="s">
        <v>7</v>
      </c>
      <c r="I1" s="28" t="s">
        <v>8</v>
      </c>
      <c r="J1" s="28" t="s">
        <v>9</v>
      </c>
      <c r="K1" s="28" t="s">
        <v>10</v>
      </c>
      <c r="L1" s="28" t="s">
        <v>11</v>
      </c>
      <c r="M1" s="28" t="s">
        <v>12</v>
      </c>
      <c r="N1" s="28" t="s">
        <v>13</v>
      </c>
      <c r="O1" s="28" t="s">
        <v>14</v>
      </c>
      <c r="P1" s="26" t="s">
        <v>15</v>
      </c>
      <c r="Q1" s="28" t="s">
        <v>16</v>
      </c>
      <c r="R1" s="31" t="s">
        <v>17</v>
      </c>
      <c r="S1" s="28" t="s">
        <v>18</v>
      </c>
      <c r="T1" s="32" t="s">
        <v>19</v>
      </c>
    </row>
    <row r="2" spans="1:20" ht="17.25">
      <c r="A2" s="14" t="s">
        <v>20</v>
      </c>
      <c r="B2" s="15" t="s">
        <v>21</v>
      </c>
      <c r="C2" s="22">
        <v>34</v>
      </c>
      <c r="D2" s="22" t="s">
        <v>22</v>
      </c>
      <c r="E2" s="15">
        <v>65</v>
      </c>
      <c r="F2" s="21">
        <v>171</v>
      </c>
      <c r="G2" s="22">
        <v>345</v>
      </c>
      <c r="H2" s="33">
        <f aca="true" t="shared" si="0" ref="H2:H33">G2/F2</f>
        <v>2.017543859649123</v>
      </c>
      <c r="I2" s="22">
        <f aca="true" t="shared" si="1" ref="I2:I33">IF(G2=0,0,(IF(OR($D2="m",$D2="M"),IF(($C2&gt;=20)*($C2&lt;=29),INT(2*(((100*($G2/$F2))-25)/5)),IF(($C2&gt;=30)*($C2&lt;=39),INT(2*((100*($G2/$F2)-20)/5)),IF(($C2&gt;=40)*($C2&lt;=49),INT(2*((100*($G2/$F2)-10)/5)),IF($C2&gt;=50,INT(2*(((100*($G2/$F2)))/5)),"AGE!")))),IF(OR($D2="f",$D2="F"),IF(($C2&gt;=20)*($C2&lt;=29),INT(2*(((100*($G2/$F2)))/5)),IF(($C2&gt;=30)*($C2&lt;=39),INT(2*((100*($G2/$F2)+5)/5)),IF($C2&gt;=40,INT(2*((100*($G2/$F2)+10)/5)),"AGE!"))),"Gender!"))))</f>
        <v>72</v>
      </c>
      <c r="J2" s="22">
        <v>63</v>
      </c>
      <c r="K2" s="22">
        <f>(IF(OR($D2="m",$D2="M"),IF(($C2&gt;=20)*($C2&lt;=29),IF($J2&lt;=17,0,IF($J2&gt;62,45+INT(("$e4j3"-B445)/2),$J2-17)),IF(($C2&gt;=30)*($C2&lt;=39),IF($J2&lt;=12,0,IF($J2&gt;57,45+INT(($J2-57)/2),$J2-12)),IF(($C2&gt;=40)*($C2&lt;=49),IF($J2&lt;=7,0,IF($J2&gt;52,45+INT(($J2-52)/2),$J2-7)),IF($C2&gt;=50,IF($J2&lt;=5,0,IF($J2&gt;50,45+INT(($J2-50)/2),$J2-5)),"AGE!")))),IF(OR($D2="f",$D2="F"),IF(($C2&gt;=20)*($C2&lt;=29),IF($J2&lt;=14,0,IF($J2&gt;59,45+INT(($J2-59)/2),$J2-14)),IF(($C2&gt;=30)*($C2&lt;=39),IF($J2&lt;=11,0,IF($J2&gt;56,45+INT(($J2-56)/2),$J2-11)),IF($C2&gt;=40,IF($J2&lt;=5,0,IF($J2&gt;50,45+INT(($J2-50)/2),$J2-5)),"AGE!"))),"Gender!")))</f>
        <v>48</v>
      </c>
      <c r="L2" s="22">
        <v>40</v>
      </c>
      <c r="M2" s="22">
        <f aca="true" t="shared" si="2" ref="M2:M33">IF(L2=0,0,(IF(OR($D2="m",$D2="M"),IF(($C2&gt;=20)*($C2&lt;=29),L2-3,IF(($C2&gt;=30)*($C2&lt;=39),L2-1,IF(($C2&gt;=40)*($C2&lt;=49),L2-1,IF($C2&gt;=50,L2+3,"AGE!")))),IF(OR($D2="f",$D2="F"),IF(($C2&gt;=20)*($C2&lt;=29),L2-5,IF(($C2&gt;=30)*($C2&lt;=39),L2-5,IF($C2&gt;=40,L2-1,"AGE!"))),"Gender!"))))</f>
        <v>39</v>
      </c>
      <c r="N2" s="22">
        <v>67</v>
      </c>
      <c r="O2" s="22">
        <f aca="true" t="shared" si="3" ref="O2:O33">(IF(OR($D2="m",$D2="M"),IF(($C2&gt;=20)*($C2&lt;=29),IF($N2=0,0,IF($N2&lt;=19,3*($N2+2),IF($N2=20,65,$N2+45))),IF(($C2&gt;=30)*($C2&lt;=39),IF($N2=0,0,IF($N2&lt;=18,3*($N2+3),IF($N2=19,65,$N2+46))),IF(($C2&gt;=40)*($C2&lt;=49),IF($N2=0,0,IF($N2&lt;=16,3*($N2+5),IF($N2=17,65,$N2+48))),IF($C2&gt;=50,IF($N2=0,0,IF($N2&lt;=15,3*($N2+6),IF($N2=16,65,$N2+49))),"AGE!")))),IF(OR($D2="f",$D2="F"),IF(($C2&gt;=20)*($C2&lt;=29),IF($N2=0,0,IF($N2&lt;=14,3*($N2+7),IF($N2=15,65,$N2+50))),IF(($C2&gt;=30)*($C2&lt;=39),IF($N2=0,0,IF($N2&lt;=14,3*($N2+7),IF($N2=15,65,$N2+50))),IF($C2&gt;=40,IF($N2=0,0,IF($N2&lt;=13,3*($N2+8),IF($N2=14,65,$N2+51))),"AGE!"))),"Gender!")))</f>
        <v>113</v>
      </c>
      <c r="P2" s="13">
        <v>0.006624189814814815</v>
      </c>
      <c r="Q2" s="22">
        <f>(IF(OR($D2="m",$D2="M"),IF(($C2&gt;=20)*($C2&lt;=29),LOOKUP(P2,'XX Run Calc XX'!$A$2:$A$140,'XX Run Calc XX'!$C$2:$C$140),IF(($C2&gt;=30)*($C2&lt;=39),LOOKUP(P2,'XX Run Calc XX'!$A$2:$A$140,'XX Run Calc XX'!$D$2:$D$140),IF(($C2&gt;=40)*($C2&lt;=49),LOOKUP(P2,'XX Run Calc XX'!$A$2:$A$140,'XX Run Calc XX'!$E$2:$E$140),IF($C2&gt;=50,LOOKUP(P2,'XX Run Calc XX'!$A$2:$A$140,'XX Run Calc XX'!$F$2:$F$140),"AGE!")))),IF(OR($D2="f",$D2="F"),IF(($C2&gt;=20)*($C2&lt;=29),LOOKUP(P2,'XX Run Calc XX'!$A$2:$A$140,'XX Run Calc XX'!$I$2:$I$140),IF(($C2&gt;=30)*($C2&lt;=39),LOOKUP(P2,'XX Run Calc XX'!$A$2:$A$140,'XX Run Calc XX'!$J$2:$J$140),IF($C2&gt;=40,LOOKUP(P2,'XX Run Calc XX'!$A$2:$A$140,'XX Run Calc XX'!$K$2:$K$140),"AGE!"))),"Gender!")))</f>
        <v>94</v>
      </c>
      <c r="R2" s="13">
        <v>0.0007899305555555555</v>
      </c>
      <c r="S2" s="22">
        <v>52</v>
      </c>
      <c r="T2" s="34">
        <f aca="true" t="shared" si="4" ref="T2:T33">SUM(I2,K2,M2,O2,Q2,S2)</f>
        <v>418</v>
      </c>
    </row>
    <row r="3" spans="1:20" ht="17.25">
      <c r="A3" s="14" t="s">
        <v>23</v>
      </c>
      <c r="B3" s="15" t="s">
        <v>21</v>
      </c>
      <c r="C3" s="22">
        <v>26</v>
      </c>
      <c r="D3" s="22" t="s">
        <v>22</v>
      </c>
      <c r="E3" s="15">
        <v>66</v>
      </c>
      <c r="F3" s="21">
        <v>149</v>
      </c>
      <c r="G3" s="22">
        <v>330</v>
      </c>
      <c r="H3" s="33">
        <f t="shared" si="0"/>
        <v>2.214765100671141</v>
      </c>
      <c r="I3" s="22">
        <f t="shared" si="1"/>
        <v>78</v>
      </c>
      <c r="J3" s="22">
        <v>62</v>
      </c>
      <c r="K3" s="22">
        <f>(IF(OR($D3="m",$D3="M"),IF(($C3&gt;=20)*($C3&lt;=29),IF($J3&lt;=17,0,IF($J3&gt;62,45+INT(("$e4j3"-B446)/2),$J3-17)),IF(($C3&gt;=30)*($C3&lt;=39),IF($J3&lt;=12,0,IF($J3&gt;57,45+INT(($J3-57)/2),$J3-12)),IF(($C3&gt;=40)*($C3&lt;=49),IF($J3&lt;=7,0,IF($J3&gt;52,45+INT(($J3-52)/2),$J3-7)),IF($C3&gt;=50,IF($J3&lt;=5,0,IF($J3&gt;50,45+INT(($J3-50)/2),$J3-5)),"AGE!")))),IF(OR($D3="f",$D3="F"),IF(($C3&gt;=20)*($C3&lt;=29),IF($J3&lt;=14,0,IF($J3&gt;59,45+INT(($J3-59)/2),$J3-14)),IF(($C3&gt;=30)*($C3&lt;=39),IF($J3&lt;=11,0,IF($J3&gt;56,45+INT(($J3-56)/2),$J3-11)),IF($C3&gt;=40,IF($J3&lt;=5,0,IF($J3&gt;50,45+INT(($J3-50)/2),$J3-5)),"AGE!"))),"Gender!")))</f>
        <v>45</v>
      </c>
      <c r="L3" s="22">
        <v>42</v>
      </c>
      <c r="M3" s="22">
        <f t="shared" si="2"/>
        <v>39</v>
      </c>
      <c r="N3" s="22">
        <v>59</v>
      </c>
      <c r="O3" s="22">
        <f t="shared" si="3"/>
        <v>104</v>
      </c>
      <c r="P3" s="13">
        <v>0.006850462962962963</v>
      </c>
      <c r="Q3" s="22">
        <f>(IF(OR($D3="m",$D3="M"),IF(($C3&gt;=20)*($C3&lt;=29),LOOKUP(P3,'XX Run Calc XX'!$A$2:$A$140,'XX Run Calc XX'!$C$2:$C$140),IF(($C3&gt;=30)*($C3&lt;=39),LOOKUP(P3,'XX Run Calc XX'!$A$2:$A$140,'XX Run Calc XX'!$D$2:$D$140),IF(($C3&gt;=40)*($C3&lt;=49),LOOKUP(P3,'XX Run Calc XX'!$A$2:$A$140,'XX Run Calc XX'!$E$2:$E$140),IF($C3&gt;=50,LOOKUP(P3,'XX Run Calc XX'!$A$2:$A$140,'XX Run Calc XX'!$F$2:$F$140),"AGE!")))),IF(OR($D3="f",$D3="F"),IF(($C3&gt;=20)*($C3&lt;=29),LOOKUP(P3,'XX Run Calc XX'!$A$2:$A$140,'XX Run Calc XX'!$I$2:$I$140),IF(($C3&gt;=30)*($C3&lt;=39),LOOKUP(P3,'XX Run Calc XX'!$A$2:$A$140,'XX Run Calc XX'!$J$2:$J$140),IF($C3&gt;=40,LOOKUP(P3,'XX Run Calc XX'!$A$2:$A$140,'XX Run Calc XX'!$K$2:$K$140),"AGE!"))),"Gender!")))</f>
        <v>88</v>
      </c>
      <c r="R3" s="13">
        <v>0.0008460648148148148</v>
      </c>
      <c r="S3" s="22">
        <v>47</v>
      </c>
      <c r="T3" s="34">
        <f t="shared" si="4"/>
        <v>401</v>
      </c>
    </row>
    <row r="4" spans="1:20" ht="17.25">
      <c r="A4" s="12" t="s">
        <v>24</v>
      </c>
      <c r="B4" s="12" t="s">
        <v>25</v>
      </c>
      <c r="C4" s="35">
        <v>37</v>
      </c>
      <c r="D4" s="22" t="s">
        <v>22</v>
      </c>
      <c r="E4" s="15">
        <v>70</v>
      </c>
      <c r="F4" s="21">
        <v>174</v>
      </c>
      <c r="G4" s="22">
        <v>360</v>
      </c>
      <c r="H4" s="33">
        <f t="shared" si="0"/>
        <v>2.0689655172413794</v>
      </c>
      <c r="I4" s="22">
        <f t="shared" si="1"/>
        <v>74</v>
      </c>
      <c r="J4" s="22">
        <v>57</v>
      </c>
      <c r="K4" s="22">
        <f>(IF(OR($D4="m",$D4="M"),IF(($C4&gt;=20)*($C4&lt;=29),IF($J4&lt;=17,0,IF($J4&gt;62,45+INT(("$e4j3"-B447)/2),$J4-17)),IF(($C4&gt;=30)*($C4&lt;=39),IF($J4&lt;=12,0,IF($J4&gt;57,45+INT(($J4-57)/2),$J4-12)),IF(($C4&gt;=40)*($C4&lt;=49),IF($J4&lt;=7,0,IF($J4&gt;52,45+INT(($J4-52)/2),$J4-7)),IF($C4&gt;=50,IF($J4&lt;=5,0,IF($J4&gt;50,45+INT(($J4-50)/2),$J4-5)),"AGE!")))),IF(OR($D4="f",$D4="F"),IF(($C4&gt;=20)*($C4&lt;=29),IF($J4&lt;=14,0,IF($J4&gt;59,45+INT(($J4-59)/2),$J4-14)),IF(($C4&gt;=30)*($C4&lt;=39),IF($J4&lt;=11,0,IF($J4&gt;56,45+INT(($J4-56)/2),$J4-11)),IF($C4&gt;=40,IF($J4&lt;=5,0,IF($J4&gt;50,45+INT(($J4-50)/2),$J4-5)),"AGE!"))),"Gender!")))</f>
        <v>45</v>
      </c>
      <c r="L4" s="22">
        <v>36</v>
      </c>
      <c r="M4" s="22">
        <f t="shared" si="2"/>
        <v>35</v>
      </c>
      <c r="N4" s="22">
        <v>54</v>
      </c>
      <c r="O4" s="22">
        <f t="shared" si="3"/>
        <v>100</v>
      </c>
      <c r="P4" s="13">
        <v>0.006353587962962964</v>
      </c>
      <c r="Q4" s="22">
        <f>(IF(OR($D4="m",$D4="M"),IF(($C4&gt;=20)*($C4&lt;=29),LOOKUP(P4,'XX Run Calc XX'!$A$2:$A$140,'XX Run Calc XX'!$C$2:$C$140),IF(($C4&gt;=30)*($C4&lt;=39),LOOKUP(P4,'XX Run Calc XX'!$A$2:$A$140,'XX Run Calc XX'!$D$2:$D$140),IF(($C4&gt;=40)*($C4&lt;=49),LOOKUP(P4,'XX Run Calc XX'!$A$2:$A$140,'XX Run Calc XX'!$E$2:$E$140),IF($C4&gt;=50,LOOKUP(P4,'XX Run Calc XX'!$A$2:$A$140,'XX Run Calc XX'!$F$2:$F$140),"AGE!")))),IF(OR($D4="f",$D4="F"),IF(($C4&gt;=20)*($C4&lt;=29),LOOKUP(P4,'XX Run Calc XX'!$A$2:$A$140,'XX Run Calc XX'!$I$2:$I$140),IF(($C4&gt;=30)*($C4&lt;=39),LOOKUP(P4,'XX Run Calc XX'!$A$2:$A$140,'XX Run Calc XX'!$J$2:$J$140),IF($C4&gt;=40,LOOKUP(P4,'XX Run Calc XX'!$A$2:$A$140,'XX Run Calc XX'!$K$2:$K$140),"AGE!"))),"Gender!")))</f>
        <v>97</v>
      </c>
      <c r="R4" s="13">
        <v>0.000874074074074074</v>
      </c>
      <c r="S4" s="22">
        <f>LOOKUP($R4,'XX Ag Calc XX'!$A$3:$A$122,'XX Ag Calc XX'!$C$3:$C$122)</f>
        <v>44</v>
      </c>
      <c r="T4" s="34">
        <f t="shared" si="4"/>
        <v>395</v>
      </c>
    </row>
    <row r="5" spans="1:20" ht="17.25">
      <c r="A5" s="12" t="s">
        <v>26</v>
      </c>
      <c r="B5" s="12" t="s">
        <v>21</v>
      </c>
      <c r="C5" s="36">
        <v>28</v>
      </c>
      <c r="D5" s="22" t="s">
        <v>22</v>
      </c>
      <c r="E5" s="15">
        <v>65</v>
      </c>
      <c r="F5" s="21">
        <v>154</v>
      </c>
      <c r="G5" s="22">
        <v>310</v>
      </c>
      <c r="H5" s="33">
        <f t="shared" si="0"/>
        <v>2.012987012987013</v>
      </c>
      <c r="I5" s="22">
        <f t="shared" si="1"/>
        <v>70</v>
      </c>
      <c r="J5" s="22">
        <v>61</v>
      </c>
      <c r="K5" s="22">
        <f>(IF(OR($D5="m",$D5="M"),IF(($C5&gt;=20)*($C5&lt;=29),IF($J5&lt;=17,0,IF($J5&gt;62,45+INT(("$e4j3"-B449)/2),$J5-17)),IF(($C5&gt;=30)*($C5&lt;=39),IF($J5&lt;=12,0,IF($J5&gt;57,45+INT(($J5-57)/2),$J5-12)),IF(($C5&gt;=40)*($C5&lt;=49),IF($J5&lt;=7,0,IF($J5&gt;52,45+INT(($J5-52)/2),$J5-7)),IF($C5&gt;=50,IF($J5&lt;=5,0,IF($J5&gt;50,45+INT(($J5-50)/2),$J5-5)),"AGE!")))),IF(OR($D5="f",$D5="F"),IF(($C5&gt;=20)*($C5&lt;=29),IF($J5&lt;=14,0,IF($J5&gt;59,45+INT(($J5-59)/2),$J5-14)),IF(($C5&gt;=30)*($C5&lt;=39),IF($J5&lt;=11,0,IF($J5&gt;56,45+INT(($J5-56)/2),$J5-11)),IF($C5&gt;=40,IF($J5&lt;=5,0,IF($J5&gt;50,45+INT(($J5-50)/2),$J5-5)),"AGE!"))),"Gender!")))</f>
        <v>44</v>
      </c>
      <c r="L5" s="22">
        <v>38</v>
      </c>
      <c r="M5" s="22">
        <f t="shared" si="2"/>
        <v>35</v>
      </c>
      <c r="N5" s="22">
        <v>51</v>
      </c>
      <c r="O5" s="22">
        <f t="shared" si="3"/>
        <v>96</v>
      </c>
      <c r="P5" s="13">
        <v>0.005993171296296296</v>
      </c>
      <c r="Q5" s="22">
        <f>(IF(OR($D5="m",$D5="M"),IF(($C5&gt;=20)*($C5&lt;=29),LOOKUP(P5,'XX Run Calc XX'!$A$2:$A$140,'XX Run Calc XX'!$C$2:$C$140),IF(($C5&gt;=30)*($C5&lt;=39),LOOKUP(P5,'XX Run Calc XX'!$A$2:$A$140,'XX Run Calc XX'!$D$2:$D$140),IF(($C5&gt;=40)*($C5&lt;=49),LOOKUP(P5,'XX Run Calc XX'!$A$2:$A$140,'XX Run Calc XX'!$E$2:$E$140),IF($C5&gt;=50,LOOKUP(P5,'XX Run Calc XX'!$A$2:$A$140,'XX Run Calc XX'!$F$2:$F$140),"AGE!")))),IF(OR($D5="f",$D5="F"),IF(($C5&gt;=20)*($C5&lt;=29),LOOKUP(P5,'XX Run Calc XX'!$A$2:$A$140,'XX Run Calc XX'!$I$2:$I$140),IF(($C5&gt;=30)*($C5&lt;=39),LOOKUP(P5,'XX Run Calc XX'!$A$2:$A$140,'XX Run Calc XX'!$J$2:$J$140),IF($C5&gt;=40,LOOKUP(P5,'XX Run Calc XX'!$A$2:$A$140,'XX Run Calc XX'!$K$2:$K$140),"AGE!"))),"Gender!")))</f>
        <v>96</v>
      </c>
      <c r="R5" s="13">
        <v>0.0008164351851851852</v>
      </c>
      <c r="S5" s="22">
        <f>LOOKUP($R5,'XX Ag Calc XX'!$A$3:$A$122,'XX Ag Calc XX'!$C$3:$C$122)</f>
        <v>49</v>
      </c>
      <c r="T5" s="34">
        <f t="shared" si="4"/>
        <v>390</v>
      </c>
    </row>
    <row r="6" spans="1:20" ht="17.25">
      <c r="A6" s="14" t="s">
        <v>27</v>
      </c>
      <c r="B6" s="15" t="s">
        <v>21</v>
      </c>
      <c r="C6" s="22">
        <v>33</v>
      </c>
      <c r="D6" s="22" t="s">
        <v>22</v>
      </c>
      <c r="E6" s="15">
        <v>72</v>
      </c>
      <c r="F6" s="21">
        <v>201</v>
      </c>
      <c r="G6" s="22">
        <v>385</v>
      </c>
      <c r="H6" s="33">
        <f t="shared" si="0"/>
        <v>1.9154228855721394</v>
      </c>
      <c r="I6" s="22">
        <f t="shared" si="1"/>
        <v>68</v>
      </c>
      <c r="J6" s="22">
        <v>53</v>
      </c>
      <c r="K6" s="22">
        <f>(IF(OR($D6="m",$D6="M"),IF(($C6&gt;=20)*($C6&lt;=29),IF($J6&lt;=17,0,IF($J6&gt;62,45+INT(("$e4j3"-B448)/2),$J6-17)),IF(($C6&gt;=30)*($C6&lt;=39),IF($J6&lt;=12,0,IF($J6&gt;57,45+INT(($J6-57)/2),$J6-12)),IF(($C6&gt;=40)*($C6&lt;=49),IF($J6&lt;=7,0,IF($J6&gt;52,45+INT(($J6-52)/2),$J6-7)),IF($C6&gt;=50,IF($J6&lt;=5,0,IF($J6&gt;50,45+INT(($J6-50)/2),$J6-5)),"AGE!")))),IF(OR($D6="f",$D6="F"),IF(($C6&gt;=20)*($C6&lt;=29),IF($J6&lt;=14,0,IF($J6&gt;59,45+INT(($J6-59)/2),$J6-14)),IF(($C6&gt;=30)*($C6&lt;=39),IF($J6&lt;=11,0,IF($J6&gt;56,45+INT(($J6-56)/2),$J6-11)),IF($C6&gt;=40,IF($J6&lt;=5,0,IF($J6&gt;50,45+INT(($J6-50)/2),$J6-5)),"AGE!"))),"Gender!")))</f>
        <v>41</v>
      </c>
      <c r="L6" s="22">
        <v>45</v>
      </c>
      <c r="M6" s="22">
        <f t="shared" si="2"/>
        <v>44</v>
      </c>
      <c r="N6" s="22">
        <v>45</v>
      </c>
      <c r="O6" s="22">
        <f t="shared" si="3"/>
        <v>91</v>
      </c>
      <c r="P6" s="13">
        <v>0.006356944444444445</v>
      </c>
      <c r="Q6" s="22">
        <f>(IF(OR($D6="m",$D6="M"),IF(($C6&gt;=20)*($C6&lt;=29),LOOKUP(P6,'XX Run Calc XX'!$A$2:$A$140,'XX Run Calc XX'!$C$2:$C$140),IF(($C6&gt;=30)*($C6&lt;=39),LOOKUP(P6,'XX Run Calc XX'!$A$2:$A$140,'XX Run Calc XX'!$D$2:$D$140),IF(($C6&gt;=40)*($C6&lt;=49),LOOKUP(P6,'XX Run Calc XX'!$A$2:$A$140,'XX Run Calc XX'!$E$2:$E$140),IF($C6&gt;=50,LOOKUP(P6,'XX Run Calc XX'!$A$2:$A$140,'XX Run Calc XX'!$F$2:$F$140),"AGE!")))),IF(OR($D6="f",$D6="F"),IF(($C6&gt;=20)*($C6&lt;=29),LOOKUP(P6,'XX Run Calc XX'!$A$2:$A$140,'XX Run Calc XX'!$I$2:$I$140),IF(($C6&gt;=30)*($C6&lt;=39),LOOKUP(P6,'XX Run Calc XX'!$A$2:$A$140,'XX Run Calc XX'!$J$2:$J$140),IF($C6&gt;=40,LOOKUP(P6,'XX Run Calc XX'!$A$2:$A$140,'XX Run Calc XX'!$K$2:$K$140),"AGE!"))),"Gender!")))</f>
        <v>97</v>
      </c>
      <c r="R6" s="13">
        <v>0.0008265046296296296</v>
      </c>
      <c r="S6" s="22">
        <v>49</v>
      </c>
      <c r="T6" s="34">
        <f t="shared" si="4"/>
        <v>390</v>
      </c>
    </row>
    <row r="7" spans="1:20" ht="17.25">
      <c r="A7" s="12" t="s">
        <v>28</v>
      </c>
      <c r="B7" s="12" t="s">
        <v>29</v>
      </c>
      <c r="C7" s="35">
        <v>30</v>
      </c>
      <c r="D7" s="22" t="s">
        <v>22</v>
      </c>
      <c r="E7" s="15">
        <v>68</v>
      </c>
      <c r="F7" s="21">
        <v>180</v>
      </c>
      <c r="G7" s="22">
        <v>335</v>
      </c>
      <c r="H7" s="33">
        <f t="shared" si="0"/>
        <v>1.8611111111111112</v>
      </c>
      <c r="I7" s="22">
        <f t="shared" si="1"/>
        <v>66</v>
      </c>
      <c r="J7" s="22">
        <v>61</v>
      </c>
      <c r="K7" s="22">
        <f>(IF(OR($D7="m",$D7="M"),IF(($C7&gt;=20)*($C7&lt;=29),IF($J7&lt;=17,0,IF($J7&gt;62,45+INT(("$e4j3"-B470)/2),$J7-17)),IF(($C7&gt;=30)*($C7&lt;=39),IF($J7&lt;=12,0,IF($J7&gt;57,45+INT(($J7-57)/2),$J7-12)),IF(($C7&gt;=40)*($C7&lt;=49),IF($J7&lt;=7,0,IF($J7&gt;52,45+INT(($J7-52)/2),$J7-7)),IF($C7&gt;=50,IF($J7&lt;=5,0,IF($J7&gt;50,45+INT(($J7-50)/2),$J7-5)),"AGE!")))),IF(OR($D7="f",$D7="F"),IF(($C7&gt;=20)*($C7&lt;=29),IF($J7&lt;=14,0,IF($J7&gt;59,45+INT(($J7-59)/2),$J7-14)),IF(($C7&gt;=30)*($C7&lt;=39),IF($J7&lt;=11,0,IF($J7&gt;56,45+INT(($J7-56)/2),$J7-11)),IF($C7&gt;=40,IF($J7&lt;=5,0,IF($J7&gt;50,45+INT(($J7-50)/2),$J7-5)),"AGE!"))),"Gender!")))</f>
        <v>47</v>
      </c>
      <c r="L7" s="22">
        <v>45</v>
      </c>
      <c r="M7" s="22">
        <f t="shared" si="2"/>
        <v>44</v>
      </c>
      <c r="N7" s="22">
        <v>38</v>
      </c>
      <c r="O7" s="22">
        <f t="shared" si="3"/>
        <v>84</v>
      </c>
      <c r="P7" s="13">
        <v>0.0062637731481481485</v>
      </c>
      <c r="Q7" s="22">
        <f>(IF(OR($D7="m",$D7="M"),IF(($C7&gt;=20)*($C7&lt;=29),LOOKUP(P7,'XX Run Calc XX'!$A$2:$A$140,'XX Run Calc XX'!$C$2:$C$140),IF(($C7&gt;=30)*($C7&lt;=39),LOOKUP(P7,'XX Run Calc XX'!$A$2:$A$140,'XX Run Calc XX'!$D$2:$D$140),IF(($C7&gt;=40)*($C7&lt;=49),LOOKUP(P7,'XX Run Calc XX'!$A$2:$A$140,'XX Run Calc XX'!$E$2:$E$140),IF($C7&gt;=50,LOOKUP(P7,'XX Run Calc XX'!$A$2:$A$140,'XX Run Calc XX'!$F$2:$F$140),"AGE!")))),IF(OR($D7="f",$D7="F"),IF(($C7&gt;=20)*($C7&lt;=29),LOOKUP(P7,'XX Run Calc XX'!$A$2:$A$140,'XX Run Calc XX'!$I$2:$I$140),IF(($C7&gt;=30)*($C7&lt;=39),LOOKUP(P7,'XX Run Calc XX'!$A$2:$A$140,'XX Run Calc XX'!$J$2:$J$140),IF($C7&gt;=40,LOOKUP(P7,'XX Run Calc XX'!$A$2:$A$140,'XX Run Calc XX'!$K$2:$K$140),"AGE!"))),"Gender!")))</f>
        <v>97</v>
      </c>
      <c r="R7" s="13">
        <v>0.0008137731481481482</v>
      </c>
      <c r="S7" s="22">
        <v>50</v>
      </c>
      <c r="T7" s="34">
        <f t="shared" si="4"/>
        <v>388</v>
      </c>
    </row>
    <row r="8" spans="1:20" ht="17.25">
      <c r="A8" s="12" t="s">
        <v>30</v>
      </c>
      <c r="B8" s="12" t="s">
        <v>25</v>
      </c>
      <c r="C8" s="35">
        <v>45</v>
      </c>
      <c r="D8" s="22" t="s">
        <v>22</v>
      </c>
      <c r="E8" s="15">
        <v>68</v>
      </c>
      <c r="F8" s="21">
        <v>151</v>
      </c>
      <c r="G8" s="22">
        <v>245</v>
      </c>
      <c r="H8" s="33">
        <f t="shared" si="0"/>
        <v>1.6225165562913908</v>
      </c>
      <c r="I8" s="22">
        <f t="shared" si="1"/>
        <v>60</v>
      </c>
      <c r="J8" s="22">
        <v>63</v>
      </c>
      <c r="K8" s="22">
        <f>(IF(OR($D8="m",$D8="M"),IF(($C8&gt;=20)*($C8&lt;=29),IF($J8&lt;=17,0,IF($J8&gt;62,45+INT(("$e4j3"-B452)/2),$J8-17)),IF(($C8&gt;=30)*($C8&lt;=39),IF($J8&lt;=12,0,IF($J8&gt;57,45+INT(($J8-57)/2),$J8-12)),IF(($C8&gt;=40)*($C8&lt;=49),IF($J8&lt;=7,0,IF($J8&gt;52,45+INT(($J8-52)/2),$J8-7)),IF($C8&gt;=50,IF($J8&lt;=5,0,IF($J8&gt;50,45+INT(($J8-50)/2),$J8-5)),"AGE!")))),IF(OR($D8="f",$D8="F"),IF(($C8&gt;=20)*($C8&lt;=29),IF($J8&lt;=14,0,IF($J8&gt;59,45+INT(($J8-59)/2),$J8-14)),IF(($C8&gt;=30)*($C8&lt;=39),IF($J8&lt;=11,0,IF($J8&gt;56,45+INT(($J8-56)/2),$J8-11)),IF($C8&gt;=40,IF($J8&lt;=5,0,IF($J8&gt;50,45+INT(($J8-50)/2),$J8-5)),"AGE!"))),"Gender!")))</f>
        <v>50</v>
      </c>
      <c r="L8" s="22">
        <v>42</v>
      </c>
      <c r="M8" s="22">
        <f t="shared" si="2"/>
        <v>41</v>
      </c>
      <c r="N8" s="22">
        <v>52</v>
      </c>
      <c r="O8" s="22">
        <f t="shared" si="3"/>
        <v>100</v>
      </c>
      <c r="P8" s="13">
        <v>0.006859490740740741</v>
      </c>
      <c r="Q8" s="22">
        <f>(IF(OR($D8="m",$D8="M"),IF(($C8&gt;=20)*($C8&lt;=29),LOOKUP(P8,'XX Run Calc XX'!$A$2:$A$140,'XX Run Calc XX'!$C$2:$C$140),IF(($C8&gt;=30)*($C8&lt;=39),LOOKUP(P8,'XX Run Calc XX'!$A$2:$A$140,'XX Run Calc XX'!$D$2:$D$140),IF(($C8&gt;=40)*($C8&lt;=49),LOOKUP(P8,'XX Run Calc XX'!$A$2:$A$140,'XX Run Calc XX'!$E$2:$E$140),IF($C8&gt;=50,LOOKUP(P8,'XX Run Calc XX'!$A$2:$A$140,'XX Run Calc XX'!$F$2:$F$140),"AGE!")))),IF(OR($D8="f",$D8="F"),IF(($C8&gt;=20)*($C8&lt;=29),LOOKUP(P8,'XX Run Calc XX'!$A$2:$A$140,'XX Run Calc XX'!$I$2:$I$140),IF(($C8&gt;=30)*($C8&lt;=39),LOOKUP(P8,'XX Run Calc XX'!$A$2:$A$140,'XX Run Calc XX'!$J$2:$J$140),IF($C8&gt;=40,LOOKUP(P8,'XX Run Calc XX'!$A$2:$A$140,'XX Run Calc XX'!$K$2:$K$140),"AGE!"))),"Gender!")))</f>
        <v>95</v>
      </c>
      <c r="R8" s="13">
        <v>0.00091875</v>
      </c>
      <c r="S8" s="22">
        <v>41</v>
      </c>
      <c r="T8" s="34">
        <f t="shared" si="4"/>
        <v>387</v>
      </c>
    </row>
    <row r="9" spans="1:20" ht="17.25">
      <c r="A9" s="12" t="s">
        <v>31</v>
      </c>
      <c r="B9" s="12" t="s">
        <v>32</v>
      </c>
      <c r="C9" s="35">
        <v>30</v>
      </c>
      <c r="D9" s="22" t="s">
        <v>22</v>
      </c>
      <c r="E9" s="15">
        <v>67</v>
      </c>
      <c r="F9" s="21">
        <v>162</v>
      </c>
      <c r="G9" s="22">
        <v>270</v>
      </c>
      <c r="H9" s="33">
        <f t="shared" si="0"/>
        <v>1.6666666666666667</v>
      </c>
      <c r="I9" s="22">
        <f t="shared" si="1"/>
        <v>58</v>
      </c>
      <c r="J9" s="22">
        <v>65</v>
      </c>
      <c r="K9" s="22">
        <f>(IF(OR($D9="m",$D9="M"),IF(($C9&gt;=20)*($C9&lt;=29),IF($J9&lt;=17,0,IF($J9&gt;62,45+INT(("$e4j3"-B464)/2),$J9-17)),IF(($C9&gt;=30)*($C9&lt;=39),IF($J9&lt;=12,0,IF($J9&gt;57,45+INT(($J9-57)/2),$J9-12)),IF(($C9&gt;=40)*($C9&lt;=49),IF($J9&lt;=7,0,IF($J9&gt;52,45+INT(($J9-52)/2),$J9-7)),IF($C9&gt;=50,IF($J9&lt;=5,0,IF($J9&gt;50,45+INT(($J9-50)/2),$J9-5)),"AGE!")))),IF(OR($D9="f",$D9="F"),IF(($C9&gt;=20)*($C9&lt;=29),IF($J9&lt;=14,0,IF($J9&gt;59,45+INT(($J9-59)/2),$J9-14)),IF(($C9&gt;=30)*($C9&lt;=39),IF($J9&lt;=11,0,IF($J9&gt;56,45+INT(($J9-56)/2),$J9-11)),IF($C9&gt;=40,IF($J9&lt;=5,0,IF($J9&gt;50,45+INT(($J9-50)/2),$J9-5)),"AGE!"))),"Gender!")))</f>
        <v>49</v>
      </c>
      <c r="L9" s="22">
        <v>34</v>
      </c>
      <c r="M9" s="22">
        <f t="shared" si="2"/>
        <v>33</v>
      </c>
      <c r="N9" s="22">
        <v>43</v>
      </c>
      <c r="O9" s="22">
        <f t="shared" si="3"/>
        <v>89</v>
      </c>
      <c r="P9" s="13">
        <v>0.006893402777777778</v>
      </c>
      <c r="Q9" s="22">
        <f>(IF(OR($D9="m",$D9="M"),IF(($C9&gt;=20)*($C9&lt;=29),LOOKUP(P9,'XX Run Calc XX'!$A$2:$A$140,'XX Run Calc XX'!$C$2:$C$140),IF(($C9&gt;=30)*($C9&lt;=39),LOOKUP(P9,'XX Run Calc XX'!$A$2:$A$140,'XX Run Calc XX'!$D$2:$D$140),IF(($C9&gt;=40)*($C9&lt;=49),LOOKUP(P9,'XX Run Calc XX'!$A$2:$A$140,'XX Run Calc XX'!$E$2:$E$140),IF($C9&gt;=50,LOOKUP(P9,'XX Run Calc XX'!$A$2:$A$140,'XX Run Calc XX'!$F$2:$F$140),"AGE!")))),IF(OR($D9="f",$D9="F"),IF(($C9&gt;=20)*($C9&lt;=29),LOOKUP(P9,'XX Run Calc XX'!$A$2:$A$140,'XX Run Calc XX'!$I$2:$I$140),IF(($C9&gt;=30)*($C9&lt;=39),LOOKUP(P9,'XX Run Calc XX'!$A$2:$A$140,'XX Run Calc XX'!$J$2:$J$140),IF($C9&gt;=40,LOOKUP(P9,'XX Run Calc XX'!$A$2:$A$140,'XX Run Calc XX'!$K$2:$K$140),"AGE!"))),"Gender!")))</f>
        <v>92</v>
      </c>
      <c r="R9" s="13">
        <v>0.00071875</v>
      </c>
      <c r="S9" s="22">
        <v>58</v>
      </c>
      <c r="T9" s="34">
        <f t="shared" si="4"/>
        <v>379</v>
      </c>
    </row>
    <row r="10" spans="1:20" ht="17.25">
      <c r="A10" s="12" t="s">
        <v>33</v>
      </c>
      <c r="B10" s="12" t="s">
        <v>25</v>
      </c>
      <c r="C10" s="35">
        <v>31</v>
      </c>
      <c r="D10" s="22" t="s">
        <v>22</v>
      </c>
      <c r="E10" s="15">
        <v>68</v>
      </c>
      <c r="F10" s="21">
        <v>178</v>
      </c>
      <c r="G10" s="22">
        <v>315</v>
      </c>
      <c r="H10" s="33">
        <f t="shared" si="0"/>
        <v>1.7696629213483146</v>
      </c>
      <c r="I10" s="22">
        <f t="shared" si="1"/>
        <v>62</v>
      </c>
      <c r="J10" s="22">
        <v>60</v>
      </c>
      <c r="K10" s="22">
        <f>(IF(OR($D10="m",$D10="M"),IF(($C10&gt;=20)*($C10&lt;=29),IF($J10&lt;=17,0,IF($J10&gt;62,45+INT(("$e4j3"-B454)/2),$J10-17)),IF(($C10&gt;=30)*($C10&lt;=39),IF($J10&lt;=12,0,IF($J10&gt;57,45+INT(($J10-57)/2),$J10-12)),IF(($C10&gt;=40)*($C10&lt;=49),IF($J10&lt;=7,0,IF($J10&gt;52,45+INT(($J10-52)/2),$J10-7)),IF($C10&gt;=50,IF($J10&lt;=5,0,IF($J10&gt;50,45+INT(($J10-50)/2),$J10-5)),"AGE!")))),IF(OR($D10="f",$D10="F"),IF(($C10&gt;=20)*($C10&lt;=29),IF($J10&lt;=14,0,IF($J10&gt;59,45+INT(($J10-59)/2),$J10-14)),IF(($C10&gt;=30)*($C10&lt;=39),IF($J10&lt;=11,0,IF($J10&gt;56,45+INT(($J10-56)/2),$J10-11)),IF($C10&gt;=40,IF($J10&lt;=5,0,IF($J10&gt;50,45+INT(($J10-50)/2),$J10-5)),"AGE!"))),"Gender!")))</f>
        <v>46</v>
      </c>
      <c r="L10" s="22">
        <v>40</v>
      </c>
      <c r="M10" s="22">
        <f t="shared" si="2"/>
        <v>39</v>
      </c>
      <c r="N10" s="22">
        <v>45</v>
      </c>
      <c r="O10" s="22">
        <f t="shared" si="3"/>
        <v>91</v>
      </c>
      <c r="P10" s="13">
        <v>0.006892476851851852</v>
      </c>
      <c r="Q10" s="22">
        <f>(IF(OR($D10="m",$D10="M"),IF(($C10&gt;=20)*($C10&lt;=29),LOOKUP(P10,'XX Run Calc XX'!$A$2:$A$140,'XX Run Calc XX'!$C$2:$C$140),IF(($C10&gt;=30)*($C10&lt;=39),LOOKUP(P10,'XX Run Calc XX'!$A$2:$A$140,'XX Run Calc XX'!$D$2:$D$140),IF(($C10&gt;=40)*($C10&lt;=49),LOOKUP(P10,'XX Run Calc XX'!$A$2:$A$140,'XX Run Calc XX'!$E$2:$E$140),IF($C10&gt;=50,LOOKUP(P10,'XX Run Calc XX'!$A$2:$A$140,'XX Run Calc XX'!$F$2:$F$140),"AGE!")))),IF(OR($D10="f",$D10="F"),IF(($C10&gt;=20)*($C10&lt;=29),LOOKUP(P10,'XX Run Calc XX'!$A$2:$A$140,'XX Run Calc XX'!$I$2:$I$140),IF(($C10&gt;=30)*($C10&lt;=39),LOOKUP(P10,'XX Run Calc XX'!$A$2:$A$140,'XX Run Calc XX'!$J$2:$J$140),IF($C10&gt;=40,LOOKUP(P10,'XX Run Calc XX'!$A$2:$A$140,'XX Run Calc XX'!$K$2:$K$140),"AGE!"))),"Gender!")))</f>
        <v>92</v>
      </c>
      <c r="R10" s="13">
        <v>0.0008517361111111112</v>
      </c>
      <c r="S10" s="22">
        <f>LOOKUP($R10,'XX Ag Calc XX'!$A$3:$A$122,'XX Ag Calc XX'!$C$3:$C$122)</f>
        <v>46</v>
      </c>
      <c r="T10" s="34">
        <f t="shared" si="4"/>
        <v>376</v>
      </c>
    </row>
    <row r="11" spans="1:20" ht="17.25">
      <c r="A11" s="12" t="s">
        <v>34</v>
      </c>
      <c r="B11" s="12" t="s">
        <v>21</v>
      </c>
      <c r="C11" s="36">
        <v>32</v>
      </c>
      <c r="D11" s="22" t="s">
        <v>22</v>
      </c>
      <c r="E11" s="15">
        <v>71</v>
      </c>
      <c r="F11" s="21">
        <v>204</v>
      </c>
      <c r="G11" s="22">
        <v>370</v>
      </c>
      <c r="H11" s="33">
        <f t="shared" si="0"/>
        <v>1.8137254901960784</v>
      </c>
      <c r="I11" s="22">
        <f t="shared" si="1"/>
        <v>64</v>
      </c>
      <c r="J11" s="22">
        <v>51</v>
      </c>
      <c r="K11" s="22">
        <f>(IF(OR($D11="m",$D11="M"),IF(($C11&gt;=20)*($C11&lt;=29),IF($J11&lt;=17,0,IF($J11&gt;62,45+INT(("$e4j3"-B454)/2),$J11-17)),IF(($C11&gt;=30)*($C11&lt;=39),IF($J11&lt;=12,0,IF($J11&gt;57,45+INT(($J11-57)/2),$J11-12)),IF(($C11&gt;=40)*($C11&lt;=49),IF($J11&lt;=7,0,IF($J11&gt;52,45+INT(($J11-52)/2),$J11-7)),IF($C11&gt;=50,IF($J11&lt;=5,0,IF($J11&gt;50,45+INT(($J11-50)/2),$J11-5)),"AGE!")))),IF(OR($D11="f",$D11="F"),IF(($C11&gt;=20)*($C11&lt;=29),IF($J11&lt;=14,0,IF($J11&gt;59,45+INT(($J11-59)/2),$J11-14)),IF(($C11&gt;=30)*($C11&lt;=39),IF($J11&lt;=11,0,IF($J11&gt;56,45+INT(($J11-56)/2),$J11-11)),IF($C11&gt;=40,IF($J11&lt;=5,0,IF($J11&gt;50,45+INT(($J11-50)/2),$J11-5)),"AGE!"))),"Gender!")))</f>
        <v>39</v>
      </c>
      <c r="L11" s="22">
        <v>44</v>
      </c>
      <c r="M11" s="22">
        <f t="shared" si="2"/>
        <v>43</v>
      </c>
      <c r="N11" s="22">
        <v>38</v>
      </c>
      <c r="O11" s="22">
        <f t="shared" si="3"/>
        <v>84</v>
      </c>
      <c r="P11" s="13">
        <v>0.007175231481481482</v>
      </c>
      <c r="Q11" s="22">
        <f>(IF(OR($D11="m",$D11="M"),IF(($C11&gt;=20)*($C11&lt;=29),LOOKUP(P11,'XX Run Calc XX'!$A$2:$A$140,'XX Run Calc XX'!$C$2:$C$140),IF(($C11&gt;=30)*($C11&lt;=39),LOOKUP(P11,'XX Run Calc XX'!$A$2:$A$140,'XX Run Calc XX'!$D$2:$D$140),IF(($C11&gt;=40)*($C11&lt;=49),LOOKUP(P11,'XX Run Calc XX'!$A$2:$A$140,'XX Run Calc XX'!$E$2:$E$140),IF($C11&gt;=50,LOOKUP(P11,'XX Run Calc XX'!$A$2:$A$140,'XX Run Calc XX'!$F$2:$F$140),"AGE!")))),IF(OR($D11="f",$D11="F"),IF(($C11&gt;=20)*($C11&lt;=29),LOOKUP(P11,'XX Run Calc XX'!$A$2:$A$140,'XX Run Calc XX'!$I$2:$I$140),IF(($C11&gt;=30)*($C11&lt;=39),LOOKUP(P11,'XX Run Calc XX'!$A$2:$A$140,'XX Run Calc XX'!$J$2:$J$140),IF($C11&gt;=40,LOOKUP(P11,'XX Run Calc XX'!$A$2:$A$140,'XX Run Calc XX'!$K$2:$K$140),"AGE!"))),"Gender!")))</f>
        <v>90</v>
      </c>
      <c r="R11" s="13">
        <v>0.0008278935185185185</v>
      </c>
      <c r="S11" s="22">
        <f>LOOKUP($R11,'XX Ag Calc XX'!$A$3:$A$122,'XX Ag Calc XX'!$C$3:$C$122)</f>
        <v>48</v>
      </c>
      <c r="T11" s="34">
        <f t="shared" si="4"/>
        <v>368</v>
      </c>
    </row>
    <row r="12" spans="1:20" ht="17.25">
      <c r="A12" s="12" t="s">
        <v>35</v>
      </c>
      <c r="B12" s="12" t="s">
        <v>32</v>
      </c>
      <c r="C12" s="35">
        <v>30</v>
      </c>
      <c r="D12" s="22" t="s">
        <v>22</v>
      </c>
      <c r="E12" s="15">
        <v>72</v>
      </c>
      <c r="F12" s="21">
        <v>167</v>
      </c>
      <c r="G12" s="22">
        <v>225</v>
      </c>
      <c r="H12" s="33">
        <f t="shared" si="0"/>
        <v>1.347305389221557</v>
      </c>
      <c r="I12" s="22">
        <f t="shared" si="1"/>
        <v>45</v>
      </c>
      <c r="J12" s="22">
        <v>61</v>
      </c>
      <c r="K12" s="22">
        <f>(IF(OR($D12="m",$D12="M"),IF(($C12&gt;=20)*($C12&lt;=29),IF($J12&lt;=17,0,IF($J12&gt;62,45+INT(("$e4j3"-B467)/2),$J12-17)),IF(($C12&gt;=30)*($C12&lt;=39),IF($J12&lt;=12,0,IF($J12&gt;57,45+INT(($J12-57)/2),$J12-12)),IF(($C12&gt;=40)*($C12&lt;=49),IF($J12&lt;=7,0,IF($J12&gt;52,45+INT(($J12-52)/2),$J12-7)),IF($C12&gt;=50,IF($J12&lt;=5,0,IF($J12&gt;50,45+INT(($J12-50)/2),$J12-5)),"AGE!")))),IF(OR($D12="f",$D12="F"),IF(($C12&gt;=20)*($C12&lt;=29),IF($J12&lt;=14,0,IF($J12&gt;59,45+INT(($J12-59)/2),$J12-14)),IF(($C12&gt;=30)*($C12&lt;=39),IF($J12&lt;=11,0,IF($J12&gt;56,45+INT(($J12-56)/2),$J12-11)),IF($C12&gt;=40,IF($J12&lt;=5,0,IF($J12&gt;50,45+INT(($J12-50)/2),$J12-5)),"AGE!"))),"Gender!")))</f>
        <v>47</v>
      </c>
      <c r="L12" s="22">
        <v>53</v>
      </c>
      <c r="M12" s="22">
        <f t="shared" si="2"/>
        <v>52</v>
      </c>
      <c r="N12" s="22">
        <v>27</v>
      </c>
      <c r="O12" s="22">
        <f t="shared" si="3"/>
        <v>73</v>
      </c>
      <c r="P12" s="13">
        <v>0.0063879629629629625</v>
      </c>
      <c r="Q12" s="22">
        <f>(IF(OR($D12="m",$D12="M"),IF(($C12&gt;=20)*($C12&lt;=29),LOOKUP(P12,'XX Run Calc XX'!$A$2:$A$140,'XX Run Calc XX'!$C$2:$C$140),IF(($C12&gt;=30)*($C12&lt;=39),LOOKUP(P12,'XX Run Calc XX'!$A$2:$A$140,'XX Run Calc XX'!$D$2:$D$140),IF(($C12&gt;=40)*($C12&lt;=49),LOOKUP(P12,'XX Run Calc XX'!$A$2:$A$140,'XX Run Calc XX'!$E$2:$E$140),IF($C12&gt;=50,LOOKUP(P12,'XX Run Calc XX'!$A$2:$A$140,'XX Run Calc XX'!$F$2:$F$140),"AGE!")))),IF(OR($D12="f",$D12="F"),IF(($C12&gt;=20)*($C12&lt;=29),LOOKUP(P12,'XX Run Calc XX'!$A$2:$A$140,'XX Run Calc XX'!$I$2:$I$140),IF(($C12&gt;=30)*($C12&lt;=39),LOOKUP(P12,'XX Run Calc XX'!$A$2:$A$140,'XX Run Calc XX'!$J$2:$J$140),IF($C12&gt;=40,LOOKUP(P12,'XX Run Calc XX'!$A$2:$A$140,'XX Run Calc XX'!$K$2:$K$140),"AGE!"))),"Gender!")))</f>
        <v>96</v>
      </c>
      <c r="R12" s="13">
        <v>0.000746875</v>
      </c>
      <c r="S12" s="22">
        <f>LOOKUP($R12,'XX Ag Calc XX'!$A$3:$A$122,'XX Ag Calc XX'!$C$3:$C$122)</f>
        <v>55</v>
      </c>
      <c r="T12" s="34">
        <f t="shared" si="4"/>
        <v>368</v>
      </c>
    </row>
    <row r="13" spans="1:20" ht="17.25">
      <c r="A13" s="12" t="s">
        <v>36</v>
      </c>
      <c r="B13" s="12" t="s">
        <v>32</v>
      </c>
      <c r="C13" s="35">
        <v>50</v>
      </c>
      <c r="D13" s="22" t="s">
        <v>22</v>
      </c>
      <c r="E13" s="15">
        <v>66</v>
      </c>
      <c r="F13" s="21">
        <v>156</v>
      </c>
      <c r="G13" s="22">
        <v>235</v>
      </c>
      <c r="H13" s="33">
        <f t="shared" si="0"/>
        <v>1.5064102564102564</v>
      </c>
      <c r="I13" s="22">
        <f t="shared" si="1"/>
        <v>60</v>
      </c>
      <c r="J13" s="22">
        <v>54</v>
      </c>
      <c r="K13" s="22">
        <f>(IF(OR($D13="m",$D13="M"),IF(($C13&gt;=20)*($C13&lt;=29),IF($J13&lt;=17,0,IF($J13&gt;62,45+INT(("$e4j3"-B468)/2),$J13-17)),IF(($C13&gt;=30)*($C13&lt;=39),IF($J13&lt;=12,0,IF($J13&gt;57,45+INT(($J13-57)/2),$J13-12)),IF(($C13&gt;=40)*($C13&lt;=49),IF($J13&lt;=7,0,IF($J13&gt;52,45+INT(($J13-52)/2),$J13-7)),IF($C13&gt;=50,IF($J13&lt;=5,0,IF($J13&gt;50,45+INT(($J13-50)/2),$J13-5)),"AGE!")))),IF(OR($D13="f",$D13="F"),IF(($C13&gt;=20)*($C13&lt;=29),IF($J13&lt;=14,0,IF($J13&gt;59,45+INT(($J13-59)/2),$J13-14)),IF(($C13&gt;=30)*($C13&lt;=39),IF($J13&lt;=11,0,IF($J13&gt;56,45+INT(($J13-56)/2),$J13-11)),IF($C13&gt;=40,IF($J13&lt;=5,0,IF($J13&gt;50,45+INT(($J13-50)/2),$J13-5)),"AGE!"))),"Gender!")))</f>
        <v>47</v>
      </c>
      <c r="L13" s="22">
        <v>38</v>
      </c>
      <c r="M13" s="22">
        <f t="shared" si="2"/>
        <v>41</v>
      </c>
      <c r="N13" s="22">
        <v>30</v>
      </c>
      <c r="O13" s="22">
        <f t="shared" si="3"/>
        <v>79</v>
      </c>
      <c r="P13" s="13">
        <v>0.007232291666666666</v>
      </c>
      <c r="Q13" s="22">
        <f>(IF(OR($D13="m",$D13="M"),IF(($C13&gt;=20)*($C13&lt;=29),LOOKUP(P13,'XX Run Calc XX'!$A$2:$A$140,'XX Run Calc XX'!$C$2:$C$140),IF(($C13&gt;=30)*($C13&lt;=39),LOOKUP(P13,'XX Run Calc XX'!$A$2:$A$140,'XX Run Calc XX'!$D$2:$D$140),IF(($C13&gt;=40)*($C13&lt;=49),LOOKUP(P13,'XX Run Calc XX'!$A$2:$A$140,'XX Run Calc XX'!$E$2:$E$140),IF($C13&gt;=50,LOOKUP(P13,'XX Run Calc XX'!$A$2:$A$140,'XX Run Calc XX'!$F$2:$F$140),"AGE!")))),IF(OR($D13="f",$D13="F"),IF(($C13&gt;=20)*($C13&lt;=29),LOOKUP(P13,'XX Run Calc XX'!$A$2:$A$140,'XX Run Calc XX'!$I$2:$I$140),IF(($C13&gt;=30)*($C13&lt;=39),LOOKUP(P13,'XX Run Calc XX'!$A$2:$A$140,'XX Run Calc XX'!$J$2:$J$140),IF($C13&gt;=40,LOOKUP(P13,'XX Run Calc XX'!$A$2:$A$140,'XX Run Calc XX'!$K$2:$K$140),"AGE!"))),"Gender!")))</f>
        <v>104</v>
      </c>
      <c r="R13" s="13">
        <v>0.0009717592592592592</v>
      </c>
      <c r="S13" s="22">
        <f>LOOKUP($R13,'XX Ag Calc XX'!$A$3:$A$122,'XX Ag Calc XX'!$C$3:$C$122)</f>
        <v>36</v>
      </c>
      <c r="T13" s="34">
        <f t="shared" si="4"/>
        <v>367</v>
      </c>
    </row>
    <row r="14" spans="1:20" ht="17.25">
      <c r="A14" s="14" t="s">
        <v>37</v>
      </c>
      <c r="B14" s="15" t="s">
        <v>38</v>
      </c>
      <c r="C14" s="22">
        <v>39</v>
      </c>
      <c r="D14" s="22" t="s">
        <v>22</v>
      </c>
      <c r="E14" s="15">
        <v>69</v>
      </c>
      <c r="F14" s="21">
        <v>168</v>
      </c>
      <c r="G14" s="22">
        <v>265</v>
      </c>
      <c r="H14" s="33">
        <f t="shared" si="0"/>
        <v>1.5773809523809523</v>
      </c>
      <c r="I14" s="22">
        <f t="shared" si="1"/>
        <v>55</v>
      </c>
      <c r="J14" s="22">
        <v>61</v>
      </c>
      <c r="K14" s="22">
        <f>(IF(OR($D14="m",$D14="M"),IF(($C14&gt;=20)*($C14&lt;=29),IF($J14&lt;=17,0,IF($J14&gt;62,45+INT(("$e4j3"-B457)/2),$J14-17)),IF(($C14&gt;=30)*($C14&lt;=39),IF($J14&lt;=12,0,IF($J14&gt;57,45+INT(($J14-57)/2),$J14-12)),IF(($C14&gt;=40)*($C14&lt;=49),IF($J14&lt;=7,0,IF($J14&gt;52,45+INT(($J14-52)/2),$J14-7)),IF($C14&gt;=50,IF($J14&lt;=5,0,IF($J14&gt;50,45+INT(($J14-50)/2),$J14-5)),"AGE!")))),IF(OR($D14="f",$D14="F"),IF(($C14&gt;=20)*($C14&lt;=29),IF($J14&lt;=14,0,IF($J14&gt;59,45+INT(($J14-59)/2),$J14-14)),IF(($C14&gt;=30)*($C14&lt;=39),IF($J14&lt;=11,0,IF($J14&gt;56,45+INT(($J14-56)/2),$J14-11)),IF($C14&gt;=40,IF($J14&lt;=5,0,IF($J14&gt;50,45+INT(($J14-50)/2),$J14-5)),"AGE!"))),"Gender!")))</f>
        <v>47</v>
      </c>
      <c r="L14" s="22">
        <v>43</v>
      </c>
      <c r="M14" s="22">
        <f t="shared" si="2"/>
        <v>42</v>
      </c>
      <c r="N14" s="22">
        <v>29</v>
      </c>
      <c r="O14" s="22">
        <f t="shared" si="3"/>
        <v>75</v>
      </c>
      <c r="P14" s="13">
        <v>0.005747569444444444</v>
      </c>
      <c r="Q14" s="22">
        <f>(IF(OR($D14="m",$D14="M"),IF(($C14&gt;=20)*($C14&lt;=29),LOOKUP(P14,'XX Run Calc XX'!$A$2:$A$140,'XX Run Calc XX'!$C$2:$C$140),IF(($C14&gt;=30)*($C14&lt;=39),LOOKUP(P14,'XX Run Calc XX'!$A$2:$A$140,'XX Run Calc XX'!$D$2:$D$140),IF(($C14&gt;=40)*($C14&lt;=49),LOOKUP(P14,'XX Run Calc XX'!$A$2:$A$140,'XX Run Calc XX'!$E$2:$E$140),IF($C14&gt;=50,LOOKUP(P14,'XX Run Calc XX'!$A$2:$A$140,'XX Run Calc XX'!$F$2:$F$140),"AGE!")))),IF(OR($D14="f",$D14="F"),IF(($C14&gt;=20)*($C14&lt;=29),LOOKUP(P14,'XX Run Calc XX'!$A$2:$A$140,'XX Run Calc XX'!$I$2:$I$140),IF(($C14&gt;=30)*($C14&lt;=39),LOOKUP(P14,'XX Run Calc XX'!$A$2:$A$140,'XX Run Calc XX'!$J$2:$J$140),IF($C14&gt;=40,LOOKUP(P14,'XX Run Calc XX'!$A$2:$A$140,'XX Run Calc XX'!$K$2:$K$140),"AGE!"))),"Gender!")))</f>
        <v>102</v>
      </c>
      <c r="R14" s="13">
        <v>0.0008622685185185185</v>
      </c>
      <c r="S14" s="22">
        <f>LOOKUP($R14,'XX Ag Calc XX'!$A$3:$A$122,'XX Ag Calc XX'!$C$3:$C$122)</f>
        <v>45</v>
      </c>
      <c r="T14" s="34">
        <f t="shared" si="4"/>
        <v>366</v>
      </c>
    </row>
    <row r="15" spans="1:20" s="37" customFormat="1" ht="17.25">
      <c r="A15" s="12" t="s">
        <v>39</v>
      </c>
      <c r="B15" s="12" t="s">
        <v>40</v>
      </c>
      <c r="C15" s="35">
        <v>41</v>
      </c>
      <c r="D15" s="22" t="s">
        <v>22</v>
      </c>
      <c r="E15" s="15">
        <v>68</v>
      </c>
      <c r="F15" s="21">
        <v>196</v>
      </c>
      <c r="G15" s="22">
        <v>345</v>
      </c>
      <c r="H15" s="33">
        <f t="shared" si="0"/>
        <v>1.760204081632653</v>
      </c>
      <c r="I15" s="22">
        <f t="shared" si="1"/>
        <v>66</v>
      </c>
      <c r="J15" s="22">
        <v>55</v>
      </c>
      <c r="K15" s="22">
        <f>(IF(OR($D15="m",$D15="M"),IF(($C15&gt;=20)*($C15&lt;=29),IF($J15&lt;=17,0,IF($J15&gt;62,45+INT(("$e4j3"-B460)/2),$J15-17)),IF(($C15&gt;=30)*($C15&lt;=39),IF($J15&lt;=12,0,IF($J15&gt;57,45+INT(($J15-57)/2),$J15-12)),IF(($C15&gt;=40)*($C15&lt;=49),IF($J15&lt;=7,0,IF($J15&gt;52,45+INT(($J15-52)/2),$J15-7)),IF($C15&gt;=50,IF($J15&lt;=5,0,IF($J15&gt;50,45+INT(($J15-50)/2),$J15-5)),"AGE!")))),IF(OR($D15="f",$D15="F"),IF(($C15&gt;=20)*($C15&lt;=29),IF($J15&lt;=14,0,IF($J15&gt;59,45+INT(($J15-59)/2),$J15-14)),IF(($C15&gt;=30)*($C15&lt;=39),IF($J15&lt;=11,0,IF($J15&gt;56,45+INT(($J15-56)/2),$J15-11)),IF($C15&gt;=40,IF($J15&lt;=5,0,IF($J15&gt;50,45+INT(($J15-50)/2),$J15-5)),"AGE!"))),"Gender!")))</f>
        <v>46</v>
      </c>
      <c r="L15" s="22">
        <v>42</v>
      </c>
      <c r="M15" s="22">
        <f t="shared" si="2"/>
        <v>41</v>
      </c>
      <c r="N15" s="22">
        <v>31</v>
      </c>
      <c r="O15" s="22">
        <f t="shared" si="3"/>
        <v>79</v>
      </c>
      <c r="P15" s="13">
        <v>0.007731828703703703</v>
      </c>
      <c r="Q15" s="22">
        <f>(IF(OR($D15="m",$D15="M"),IF(($C15&gt;=20)*($C15&lt;=29),LOOKUP(P15,'XX Run Calc XX'!$A$2:$A$140,'XX Run Calc XX'!$C$2:$C$140),IF(($C15&gt;=30)*($C15&lt;=39),LOOKUP(P15,'XX Run Calc XX'!$A$2:$A$140,'XX Run Calc XX'!$D$2:$D$140),IF(($C15&gt;=40)*($C15&lt;=49),LOOKUP(P15,'XX Run Calc XX'!$A$2:$A$140,'XX Run Calc XX'!$E$2:$E$140),IF($C15&gt;=50,LOOKUP(P15,'XX Run Calc XX'!$A$2:$A$140,'XX Run Calc XX'!$F$2:$F$140),"AGE!")))),IF(OR($D15="f",$D15="F"),IF(($C15&gt;=20)*($C15&lt;=29),LOOKUP(P15,'XX Run Calc XX'!$A$2:$A$140,'XX Run Calc XX'!$I$2:$I$140),IF(($C15&gt;=30)*($C15&lt;=39),LOOKUP(P15,'XX Run Calc XX'!$A$2:$A$140,'XX Run Calc XX'!$J$2:$J$140),IF($C15&gt;=40,LOOKUP(P15,'XX Run Calc XX'!$A$2:$A$140,'XX Run Calc XX'!$K$2:$K$140),"AGE!"))),"Gender!")))</f>
        <v>88</v>
      </c>
      <c r="R15" s="13">
        <v>0.0008662037037037038</v>
      </c>
      <c r="S15" s="22">
        <f>LOOKUP($R15,'XX Ag Calc XX'!$A$3:$A$122,'XX Ag Calc XX'!$C$3:$C$122)</f>
        <v>45</v>
      </c>
      <c r="T15" s="34">
        <f t="shared" si="4"/>
        <v>365</v>
      </c>
    </row>
    <row r="16" spans="1:20" ht="17.25">
      <c r="A16" s="12" t="s">
        <v>41</v>
      </c>
      <c r="B16" s="12" t="s">
        <v>42</v>
      </c>
      <c r="C16" s="35">
        <v>35</v>
      </c>
      <c r="D16" s="22" t="s">
        <v>22</v>
      </c>
      <c r="E16" s="15">
        <v>70</v>
      </c>
      <c r="F16" s="21">
        <v>165</v>
      </c>
      <c r="G16" s="22">
        <v>265</v>
      </c>
      <c r="H16" s="33">
        <f t="shared" si="0"/>
        <v>1.606060606060606</v>
      </c>
      <c r="I16" s="22">
        <f t="shared" si="1"/>
        <v>56</v>
      </c>
      <c r="J16" s="22">
        <v>56</v>
      </c>
      <c r="K16" s="22">
        <f>(IF(OR($D16="m",$D16="M"),IF(($C16&gt;=20)*($C16&lt;=29),IF($J16&lt;=17,0,IF($J16&gt;62,45+INT(("$e4j3"-B474)/2),$J16-17)),IF(($C16&gt;=30)*($C16&lt;=39),IF($J16&lt;=12,0,IF($J16&gt;57,45+INT(($J16-57)/2),$J16-12)),IF(($C16&gt;=40)*($C16&lt;=49),IF($J16&lt;=7,0,IF($J16&gt;52,45+INT(($J16-52)/2),$J16-7)),IF($C16&gt;=50,IF($J16&lt;=5,0,IF($J16&gt;50,45+INT(($J16-50)/2),$J16-5)),"AGE!")))),IF(OR($D16="f",$D16="F"),IF(($C16&gt;=20)*($C16&lt;=29),IF($J16&lt;=14,0,IF($J16&gt;59,45+INT(($J16-59)/2),$J16-14)),IF(($C16&gt;=30)*($C16&lt;=39),IF($J16&lt;=11,0,IF($J16&gt;56,45+INT(($J16-56)/2),$J16-11)),IF($C16&gt;=40,IF($J16&lt;=5,0,IF($J16&gt;50,45+INT(($J16-50)/2),$J16-5)),"AGE!"))),"Gender!")))</f>
        <v>44</v>
      </c>
      <c r="L16" s="22">
        <v>45</v>
      </c>
      <c r="M16" s="22">
        <f t="shared" si="2"/>
        <v>44</v>
      </c>
      <c r="N16" s="22">
        <v>38</v>
      </c>
      <c r="O16" s="22">
        <f t="shared" si="3"/>
        <v>84</v>
      </c>
      <c r="P16" s="13">
        <v>0.006580439814814814</v>
      </c>
      <c r="Q16" s="22">
        <f>(IF(OR($D16="m",$D16="M"),IF(($C16&gt;=20)*($C16&lt;=29),LOOKUP(P16,'XX Run Calc XX'!$A$2:$A$140,'XX Run Calc XX'!$C$2:$C$140),IF(($C16&gt;=30)*($C16&lt;=39),LOOKUP(P16,'XX Run Calc XX'!$A$2:$A$140,'XX Run Calc XX'!$D$2:$D$140),IF(($C16&gt;=40)*($C16&lt;=49),LOOKUP(P16,'XX Run Calc XX'!$A$2:$A$140,'XX Run Calc XX'!$E$2:$E$140),IF($C16&gt;=50,LOOKUP(P16,'XX Run Calc XX'!$A$2:$A$140,'XX Run Calc XX'!$F$2:$F$140),"AGE!")))),IF(OR($D16="f",$D16="F"),IF(($C16&gt;=20)*($C16&lt;=29),LOOKUP(P16,'XX Run Calc XX'!$A$2:$A$140,'XX Run Calc XX'!$I$2:$I$140),IF(($C16&gt;=30)*($C16&lt;=39),LOOKUP(P16,'XX Run Calc XX'!$A$2:$A$140,'XX Run Calc XX'!$J$2:$J$140),IF($C16&gt;=40,LOOKUP(P16,'XX Run Calc XX'!$A$2:$A$140,'XX Run Calc XX'!$K$2:$K$140),"AGE!"))),"Gender!")))</f>
        <v>95</v>
      </c>
      <c r="R16" s="13">
        <v>0.000899537037037037</v>
      </c>
      <c r="S16" s="22">
        <f>LOOKUP($R16,'XX Ag Calc XX'!$A$3:$A$122,'XX Ag Calc XX'!$C$3:$C$122)</f>
        <v>42</v>
      </c>
      <c r="T16" s="34">
        <f t="shared" si="4"/>
        <v>365</v>
      </c>
    </row>
    <row r="17" spans="1:20" ht="17.25">
      <c r="A17" s="12" t="s">
        <v>43</v>
      </c>
      <c r="B17" s="12" t="s">
        <v>25</v>
      </c>
      <c r="C17" s="35">
        <v>40</v>
      </c>
      <c r="D17" s="22" t="s">
        <v>22</v>
      </c>
      <c r="E17" s="15">
        <v>72</v>
      </c>
      <c r="F17" s="21">
        <v>185</v>
      </c>
      <c r="G17" s="22">
        <v>270</v>
      </c>
      <c r="H17" s="33">
        <f t="shared" si="0"/>
        <v>1.4594594594594594</v>
      </c>
      <c r="I17" s="22">
        <f t="shared" si="1"/>
        <v>54</v>
      </c>
      <c r="J17" s="22">
        <v>50</v>
      </c>
      <c r="K17" s="22">
        <f>(IF(OR($D17="m",$D17="M"),IF(($C17&gt;=20)*($C17&lt;=29),IF($J17&lt;=17,0,IF($J17&gt;62,45+INT(("$e4j3"-B461)/2),$J17-17)),IF(($C17&gt;=30)*($C17&lt;=39),IF($J17&lt;=12,0,IF($J17&gt;57,45+INT(($J17-57)/2),$J17-12)),IF(($C17&gt;=40)*($C17&lt;=49),IF($J17&lt;=7,0,IF($J17&gt;52,45+INT(($J17-52)/2),$J17-7)),IF($C17&gt;=50,IF($J17&lt;=5,0,IF($J17&gt;50,45+INT(($J17-50)/2),$J17-5)),"AGE!")))),IF(OR($D17="f",$D17="F"),IF(($C17&gt;=20)*($C17&lt;=29),IF($J17&lt;=14,0,IF($J17&gt;59,45+INT(($J17-59)/2),$J17-14)),IF(($C17&gt;=30)*($C17&lt;=39),IF($J17&lt;=11,0,IF($J17&gt;56,45+INT(($J17-56)/2),$J17-11)),IF($C17&gt;=40,IF($J17&lt;=5,0,IF($J17&gt;50,45+INT(($J17-50)/2),$J17-5)),"AGE!"))),"Gender!")))</f>
        <v>43</v>
      </c>
      <c r="L17" s="22">
        <v>32</v>
      </c>
      <c r="M17" s="22">
        <f t="shared" si="2"/>
        <v>31</v>
      </c>
      <c r="N17" s="22">
        <v>38</v>
      </c>
      <c r="O17" s="22">
        <f t="shared" si="3"/>
        <v>86</v>
      </c>
      <c r="P17" s="13">
        <v>0.006655555555555555</v>
      </c>
      <c r="Q17" s="22">
        <f>(IF(OR($D17="m",$D17="M"),IF(($C17&gt;=20)*($C17&lt;=29),LOOKUP(P17,'XX Run Calc XX'!$A$2:$A$140,'XX Run Calc XX'!$C$2:$C$140),IF(($C17&gt;=30)*($C17&lt;=39),LOOKUP(P17,'XX Run Calc XX'!$A$2:$A$140,'XX Run Calc XX'!$D$2:$D$140),IF(($C17&gt;=40)*($C17&lt;=49),LOOKUP(P17,'XX Run Calc XX'!$A$2:$A$140,'XX Run Calc XX'!$E$2:$E$140),IF($C17&gt;=50,LOOKUP(P17,'XX Run Calc XX'!$A$2:$A$140,'XX Run Calc XX'!$F$2:$F$140),"AGE!")))),IF(OR($D17="f",$D17="F"),IF(($C17&gt;=20)*($C17&lt;=29),LOOKUP(P17,'XX Run Calc XX'!$A$2:$A$140,'XX Run Calc XX'!$I$2:$I$140),IF(($C17&gt;=30)*($C17&lt;=39),LOOKUP(P17,'XX Run Calc XX'!$A$2:$A$140,'XX Run Calc XX'!$J$2:$J$140),IF($C17&gt;=40,LOOKUP(P17,'XX Run Calc XX'!$A$2:$A$140,'XX Run Calc XX'!$K$2:$K$140),"AGE!"))),"Gender!")))</f>
        <v>97</v>
      </c>
      <c r="R17" s="13">
        <v>0.0007722222222222222</v>
      </c>
      <c r="S17" s="22">
        <f>LOOKUP($R17,'XX Ag Calc XX'!$A$3:$A$122,'XX Ag Calc XX'!$C$3:$C$122)</f>
        <v>53</v>
      </c>
      <c r="T17" s="34">
        <f t="shared" si="4"/>
        <v>364</v>
      </c>
    </row>
    <row r="18" spans="1:20" ht="17.25">
      <c r="A18" s="12" t="s">
        <v>44</v>
      </c>
      <c r="B18" s="12" t="s">
        <v>25</v>
      </c>
      <c r="C18" s="35">
        <v>32</v>
      </c>
      <c r="D18" s="22" t="s">
        <v>22</v>
      </c>
      <c r="E18" s="15">
        <v>77</v>
      </c>
      <c r="F18" s="21">
        <v>207</v>
      </c>
      <c r="G18" s="22">
        <v>335</v>
      </c>
      <c r="H18" s="33">
        <f t="shared" si="0"/>
        <v>1.6183574879227054</v>
      </c>
      <c r="I18" s="22">
        <f t="shared" si="1"/>
        <v>56</v>
      </c>
      <c r="J18" s="22">
        <v>57</v>
      </c>
      <c r="K18" s="22">
        <f>(IF(OR($D18="m",$D18="M"),IF(($C18&gt;=20)*($C18&lt;=29),IF($J18&lt;=17,0,IF($J18&gt;62,45+INT(("$e4j3"-B462)/2),$J18-17)),IF(($C18&gt;=30)*($C18&lt;=39),IF($J18&lt;=12,0,IF($J18&gt;57,45+INT(($J18-57)/2),$J18-12)),IF(($C18&gt;=40)*($C18&lt;=49),IF($J18&lt;=7,0,IF($J18&gt;52,45+INT(($J18-52)/2),$J18-7)),IF($C18&gt;=50,IF($J18&lt;=5,0,IF($J18&gt;50,45+INT(($J18-50)/2),$J18-5)),"AGE!")))),IF(OR($D18="f",$D18="F"),IF(($C18&gt;=20)*($C18&lt;=29),IF($J18&lt;=14,0,IF($J18&gt;59,45+INT(($J18-59)/2),$J18-14)),IF(($C18&gt;=30)*($C18&lt;=39),IF($J18&lt;=11,0,IF($J18&gt;56,45+INT(($J18-56)/2),$J18-11)),IF($C18&gt;=40,IF($J18&lt;=5,0,IF($J18&gt;50,45+INT(($J18-50)/2),$J18-5)),"AGE!"))),"Gender!")))</f>
        <v>45</v>
      </c>
      <c r="L18" s="22">
        <v>42</v>
      </c>
      <c r="M18" s="22">
        <f t="shared" si="2"/>
        <v>41</v>
      </c>
      <c r="N18" s="22">
        <v>38</v>
      </c>
      <c r="O18" s="22">
        <f t="shared" si="3"/>
        <v>84</v>
      </c>
      <c r="P18" s="13">
        <v>0.0067371527777777785</v>
      </c>
      <c r="Q18" s="22">
        <f>(IF(OR($D18="m",$D18="M"),IF(($C18&gt;=20)*($C18&lt;=29),LOOKUP(P18,'XX Run Calc XX'!$A$2:$A$140,'XX Run Calc XX'!$C$2:$C$140),IF(($C18&gt;=30)*($C18&lt;=39),LOOKUP(P18,'XX Run Calc XX'!$A$2:$A$140,'XX Run Calc XX'!$D$2:$D$140),IF(($C18&gt;=40)*($C18&lt;=49),LOOKUP(P18,'XX Run Calc XX'!$A$2:$A$140,'XX Run Calc XX'!$E$2:$E$140),IF($C18&gt;=50,LOOKUP(P18,'XX Run Calc XX'!$A$2:$A$140,'XX Run Calc XX'!$F$2:$F$140),"AGE!")))),IF(OR($D18="f",$D18="F"),IF(($C18&gt;=20)*($C18&lt;=29),LOOKUP(P18,'XX Run Calc XX'!$A$2:$A$140,'XX Run Calc XX'!$I$2:$I$140),IF(($C18&gt;=30)*($C18&lt;=39),LOOKUP(P18,'XX Run Calc XX'!$A$2:$A$140,'XX Run Calc XX'!$J$2:$J$140),IF($C18&gt;=40,LOOKUP(P18,'XX Run Calc XX'!$A$2:$A$140,'XX Run Calc XX'!$K$2:$K$140),"AGE!"))),"Gender!")))</f>
        <v>93</v>
      </c>
      <c r="R18" s="13">
        <v>0.0009158564814814815</v>
      </c>
      <c r="S18" s="22">
        <v>41</v>
      </c>
      <c r="T18" s="34">
        <f t="shared" si="4"/>
        <v>360</v>
      </c>
    </row>
    <row r="19" spans="1:20" ht="17.25">
      <c r="A19" s="12" t="s">
        <v>45</v>
      </c>
      <c r="B19" s="12" t="s">
        <v>46</v>
      </c>
      <c r="C19" s="36">
        <v>34</v>
      </c>
      <c r="D19" s="22" t="s">
        <v>22</v>
      </c>
      <c r="E19" s="15">
        <v>69</v>
      </c>
      <c r="F19" s="21">
        <v>209</v>
      </c>
      <c r="G19" s="22">
        <v>420</v>
      </c>
      <c r="H19" s="33">
        <f t="shared" si="0"/>
        <v>2.0095693779904304</v>
      </c>
      <c r="I19" s="22">
        <f t="shared" si="1"/>
        <v>72</v>
      </c>
      <c r="J19" s="22">
        <v>48</v>
      </c>
      <c r="K19" s="22">
        <f>(IF(OR($D19="m",$D19="M"),IF(($C19&gt;=20)*($C19&lt;=29),IF($J19&lt;=17,0,IF($J19&gt;62,45+INT(("$e4j3"-B462)/2),$J19-17)),IF(($C19&gt;=30)*($C19&lt;=39),IF($J19&lt;=12,0,IF($J19&gt;57,45+INT(($J19-57)/2),$J19-12)),IF(($C19&gt;=40)*($C19&lt;=49),IF($J19&lt;=7,0,IF($J19&gt;52,45+INT(($J19-52)/2),$J19-7)),IF($C19&gt;=50,IF($J19&lt;=5,0,IF($J19&gt;50,45+INT(($J19-50)/2),$J19-5)),"AGE!")))),IF(OR($D19="f",$D19="F"),IF(($C19&gt;=20)*($C19&lt;=29),IF($J19&lt;=14,0,IF($J19&gt;59,45+INT(($J19-59)/2),$J19-14)),IF(($C19&gt;=30)*($C19&lt;=39),IF($J19&lt;=11,0,IF($J19&gt;56,45+INT(($J19-56)/2),$J19-11)),IF($C19&gt;=40,IF($J19&lt;=5,0,IF($J19&gt;50,45+INT(($J19-50)/2),$J19-5)),"AGE!"))),"Gender!")))</f>
        <v>36</v>
      </c>
      <c r="L19" s="22">
        <v>32</v>
      </c>
      <c r="M19" s="22">
        <f t="shared" si="2"/>
        <v>31</v>
      </c>
      <c r="N19" s="22">
        <v>22</v>
      </c>
      <c r="O19" s="22">
        <f t="shared" si="3"/>
        <v>68</v>
      </c>
      <c r="P19" s="13">
        <v>0.00673125</v>
      </c>
      <c r="Q19" s="22">
        <f>(IF(OR($D19="m",$D19="M"),IF(($C19&gt;=20)*($C19&lt;=29),LOOKUP(P19,'XX Run Calc XX'!$A$2:$A$140,'XX Run Calc XX'!$C$2:$C$140),IF(($C19&gt;=30)*($C19&lt;=39),LOOKUP(P19,'XX Run Calc XX'!$A$2:$A$140,'XX Run Calc XX'!$D$2:$D$140),IF(($C19&gt;=40)*($C19&lt;=49),LOOKUP(P19,'XX Run Calc XX'!$A$2:$A$140,'XX Run Calc XX'!$E$2:$E$140),IF($C19&gt;=50,LOOKUP(P19,'XX Run Calc XX'!$A$2:$A$140,'XX Run Calc XX'!$F$2:$F$140),"AGE!")))),IF(OR($D19="f",$D19="F"),IF(($C19&gt;=20)*($C19&lt;=29),LOOKUP(P19,'XX Run Calc XX'!$A$2:$A$140,'XX Run Calc XX'!$I$2:$I$140),IF(($C19&gt;=30)*($C19&lt;=39),LOOKUP(P19,'XX Run Calc XX'!$A$2:$A$140,'XX Run Calc XX'!$J$2:$J$140),IF($C19&gt;=40,LOOKUP(P19,'XX Run Calc XX'!$A$2:$A$140,'XX Run Calc XX'!$K$2:$K$140),"AGE!"))),"Gender!")))</f>
        <v>93</v>
      </c>
      <c r="R19" s="13">
        <v>0.0007797453703703704</v>
      </c>
      <c r="S19" s="22">
        <v>53</v>
      </c>
      <c r="T19" s="34">
        <f t="shared" si="4"/>
        <v>353</v>
      </c>
    </row>
    <row r="20" spans="1:20" ht="17.25">
      <c r="A20" s="12" t="s">
        <v>47</v>
      </c>
      <c r="B20" s="12" t="s">
        <v>25</v>
      </c>
      <c r="C20" s="35">
        <v>35</v>
      </c>
      <c r="D20" s="22" t="s">
        <v>22</v>
      </c>
      <c r="E20" s="15">
        <v>66</v>
      </c>
      <c r="F20" s="21">
        <v>194</v>
      </c>
      <c r="G20" s="22">
        <v>315</v>
      </c>
      <c r="H20" s="33">
        <f t="shared" si="0"/>
        <v>1.6237113402061856</v>
      </c>
      <c r="I20" s="22">
        <f t="shared" si="1"/>
        <v>56</v>
      </c>
      <c r="J20" s="22">
        <v>57</v>
      </c>
      <c r="K20" s="22">
        <f>(IF(OR($D20="m",$D20="M"),IF(($C20&gt;=20)*($C20&lt;=29),IF($J20&lt;=17,0,IF($J20&gt;62,45+INT(("$e4j3"-B464)/2),$J20-17)),IF(($C20&gt;=30)*($C20&lt;=39),IF($J20&lt;=12,0,IF($J20&gt;57,45+INT(($J20-57)/2),$J20-12)),IF(($C20&gt;=40)*($C20&lt;=49),IF($J20&lt;=7,0,IF($J20&gt;52,45+INT(($J20-52)/2),$J20-7)),IF($C20&gt;=50,IF($J20&lt;=5,0,IF($J20&gt;50,45+INT(($J20-50)/2),$J20-5)),"AGE!")))),IF(OR($D20="f",$D20="F"),IF(($C20&gt;=20)*($C20&lt;=29),IF($J20&lt;=14,0,IF($J20&gt;59,45+INT(($J20-59)/2),$J20-14)),IF(($C20&gt;=30)*($C20&lt;=39),IF($J20&lt;=11,0,IF($J20&gt;56,45+INT(($J20-56)/2),$J20-11)),IF($C20&gt;=40,IF($J20&lt;=5,0,IF($J20&gt;50,45+INT(($J20-50)/2),$J20-5)),"AGE!"))),"Gender!")))</f>
        <v>45</v>
      </c>
      <c r="L20" s="22">
        <v>31</v>
      </c>
      <c r="M20" s="22">
        <f t="shared" si="2"/>
        <v>30</v>
      </c>
      <c r="N20" s="22">
        <v>38</v>
      </c>
      <c r="O20" s="22">
        <f t="shared" si="3"/>
        <v>84</v>
      </c>
      <c r="P20" s="13">
        <v>0.00690775462962963</v>
      </c>
      <c r="Q20" s="22">
        <f>(IF(OR($D20="m",$D20="M"),IF(($C20&gt;=20)*($C20&lt;=29),LOOKUP(P20,'XX Run Calc XX'!$A$2:$A$140,'XX Run Calc XX'!$C$2:$C$140),IF(($C20&gt;=30)*($C20&lt;=39),LOOKUP(P20,'XX Run Calc XX'!$A$2:$A$140,'XX Run Calc XX'!$D$2:$D$140),IF(($C20&gt;=40)*($C20&lt;=49),LOOKUP(P20,'XX Run Calc XX'!$A$2:$A$140,'XX Run Calc XX'!$E$2:$E$140),IF($C20&gt;=50,LOOKUP(P20,'XX Run Calc XX'!$A$2:$A$140,'XX Run Calc XX'!$F$2:$F$140),"AGE!")))),IF(OR($D20="f",$D20="F"),IF(($C20&gt;=20)*($C20&lt;=29),LOOKUP(P20,'XX Run Calc XX'!$A$2:$A$140,'XX Run Calc XX'!$I$2:$I$140),IF(($C20&gt;=30)*($C20&lt;=39),LOOKUP(P20,'XX Run Calc XX'!$A$2:$A$140,'XX Run Calc XX'!$J$2:$J$140),IF($C20&gt;=40,LOOKUP(P20,'XX Run Calc XX'!$A$2:$A$140,'XX Run Calc XX'!$K$2:$K$140),"AGE!"))),"Gender!")))</f>
        <v>92</v>
      </c>
      <c r="R20" s="13">
        <v>0.0008755787037037037</v>
      </c>
      <c r="S20" s="22">
        <f>LOOKUP($R20,'XX Ag Calc XX'!$A$3:$A$122,'XX Ag Calc XX'!$C$3:$C$122)</f>
        <v>44</v>
      </c>
      <c r="T20" s="34">
        <f t="shared" si="4"/>
        <v>351</v>
      </c>
    </row>
    <row r="21" spans="1:20" ht="17.25">
      <c r="A21" s="12" t="s">
        <v>48</v>
      </c>
      <c r="B21" s="12" t="s">
        <v>32</v>
      </c>
      <c r="C21" s="35">
        <v>52</v>
      </c>
      <c r="D21" s="22" t="s">
        <v>22</v>
      </c>
      <c r="E21" s="15">
        <v>67</v>
      </c>
      <c r="F21" s="21">
        <v>173</v>
      </c>
      <c r="G21" s="22">
        <v>250</v>
      </c>
      <c r="H21" s="33">
        <f t="shared" si="0"/>
        <v>1.4450867052023122</v>
      </c>
      <c r="I21" s="22">
        <f t="shared" si="1"/>
        <v>57</v>
      </c>
      <c r="J21" s="22">
        <v>60</v>
      </c>
      <c r="K21" s="22">
        <f>(IF(OR($D21="m",$D21="M"),IF(($C21&gt;=20)*($C21&lt;=29),IF($J21&lt;=17,0,IF($J21&gt;62,45+INT(("$e4j3"-B476)/2),$J21-17)),IF(($C21&gt;=30)*($C21&lt;=39),IF($J21&lt;=12,0,IF($J21&gt;57,45+INT(($J21-57)/2),$J21-12)),IF(($C21&gt;=40)*($C21&lt;=49),IF($J21&lt;=7,0,IF($J21&gt;52,45+INT(($J21-52)/2),$J21-7)),IF($C21&gt;=50,IF($J21&lt;=5,0,IF($J21&gt;50,45+INT(($J21-50)/2),$J21-5)),"AGE!")))),IF(OR($D21="f",$D21="F"),IF(($C21&gt;=20)*($C21&lt;=29),IF($J21&lt;=14,0,IF($J21&gt;59,45+INT(($J21-59)/2),$J21-14)),IF(($C21&gt;=30)*($C21&lt;=39),IF($J21&lt;=11,0,IF($J21&gt;56,45+INT(($J21-56)/2),$J21-11)),IF($C21&gt;=40,IF($J21&lt;=5,0,IF($J21&gt;50,45+INT(($J21-50)/2),$J21-5)),"AGE!"))),"Gender!")))</f>
        <v>50</v>
      </c>
      <c r="L21" s="22">
        <v>30</v>
      </c>
      <c r="M21" s="22">
        <f t="shared" si="2"/>
        <v>33</v>
      </c>
      <c r="N21" s="22">
        <v>26</v>
      </c>
      <c r="O21" s="22">
        <f t="shared" si="3"/>
        <v>75</v>
      </c>
      <c r="P21" s="13">
        <v>0.007552083333333333</v>
      </c>
      <c r="Q21" s="22">
        <f>(IF(OR($D21="m",$D21="M"),IF(($C21&gt;=20)*($C21&lt;=29),LOOKUP(P21,'XX Run Calc XX'!$A$2:$A$140,'XX Run Calc XX'!$C$2:$C$140),IF(($C21&gt;=30)*($C21&lt;=39),LOOKUP(P21,'XX Run Calc XX'!$A$2:$A$140,'XX Run Calc XX'!$D$2:$D$140),IF(($C21&gt;=40)*($C21&lt;=49),LOOKUP(P21,'XX Run Calc XX'!$A$2:$A$140,'XX Run Calc XX'!$E$2:$E$140),IF($C21&gt;=50,LOOKUP(P21,'XX Run Calc XX'!$A$2:$A$140,'XX Run Calc XX'!$F$2:$F$140),"AGE!")))),IF(OR($D21="f",$D21="F"),IF(($C21&gt;=20)*($C21&lt;=29),LOOKUP(P21,'XX Run Calc XX'!$A$2:$A$140,'XX Run Calc XX'!$I$2:$I$140),IF(($C21&gt;=30)*($C21&lt;=39),LOOKUP(P21,'XX Run Calc XX'!$A$2:$A$140,'XX Run Calc XX'!$J$2:$J$140),IF($C21&gt;=40,LOOKUP(P21,'XX Run Calc XX'!$A$2:$A$140,'XX Run Calc XX'!$K$2:$K$140),"AGE!"))),"Gender!")))</f>
        <v>101</v>
      </c>
      <c r="R21" s="13">
        <v>0.0009841435185185185</v>
      </c>
      <c r="S21" s="22">
        <v>35</v>
      </c>
      <c r="T21" s="34">
        <f t="shared" si="4"/>
        <v>351</v>
      </c>
    </row>
    <row r="22" spans="1:20" ht="17.25">
      <c r="A22" s="12" t="s">
        <v>49</v>
      </c>
      <c r="B22" s="12" t="s">
        <v>50</v>
      </c>
      <c r="C22" s="35">
        <v>36</v>
      </c>
      <c r="D22" s="22" t="s">
        <v>22</v>
      </c>
      <c r="E22" s="15">
        <v>69</v>
      </c>
      <c r="F22" s="21">
        <v>199</v>
      </c>
      <c r="G22" s="22">
        <v>370</v>
      </c>
      <c r="H22" s="33">
        <f t="shared" si="0"/>
        <v>1.8592964824120604</v>
      </c>
      <c r="I22" s="22">
        <f t="shared" si="1"/>
        <v>66</v>
      </c>
      <c r="J22" s="22">
        <v>50</v>
      </c>
      <c r="K22" s="22">
        <f>(IF(OR($D22="m",$D22="M"),IF(($C22&gt;=20)*($C22&lt;=29),IF($J22&lt;=17,0,IF($J22&gt;62,45+INT(("$e4j3"-B480)/2),$J22-17)),IF(($C22&gt;=30)*($C22&lt;=39),IF($J22&lt;=12,0,IF($J22&gt;57,45+INT(($J22-57)/2),$J22-12)),IF(($C22&gt;=40)*($C22&lt;=49),IF($J22&lt;=7,0,IF($J22&gt;52,45+INT(($J22-52)/2),$J22-7)),IF($C22&gt;=50,IF($J22&lt;=5,0,IF($J22&gt;50,45+INT(($J22-50)/2),$J22-5)),"AGE!")))),IF(OR($D22="f",$D22="F"),IF(($C22&gt;=20)*($C22&lt;=29),IF($J22&lt;=14,0,IF($J22&gt;59,45+INT(($J22-59)/2),$J22-14)),IF(($C22&gt;=30)*($C22&lt;=39),IF($J22&lt;=11,0,IF($J22&gt;56,45+INT(($J22-56)/2),$J22-11)),IF($C22&gt;=40,IF($J22&lt;=5,0,IF($J22&gt;50,45+INT(($J22-50)/2),$J22-5)),"AGE!"))),"Gender!")))</f>
        <v>38</v>
      </c>
      <c r="L22" s="22">
        <v>34</v>
      </c>
      <c r="M22" s="22">
        <f t="shared" si="2"/>
        <v>33</v>
      </c>
      <c r="N22" s="22">
        <v>26</v>
      </c>
      <c r="O22" s="22">
        <f t="shared" si="3"/>
        <v>72</v>
      </c>
      <c r="P22" s="13">
        <v>0.007351967592592593</v>
      </c>
      <c r="Q22" s="22">
        <f>(IF(OR($D22="m",$D22="M"),IF(($C22&gt;=20)*($C22&lt;=29),LOOKUP(P22,'XX Run Calc XX'!$A$2:$A$140,'XX Run Calc XX'!$C$2:$C$140),IF(($C22&gt;=30)*($C22&lt;=39),LOOKUP(P22,'XX Run Calc XX'!$A$2:$A$140,'XX Run Calc XX'!$D$2:$D$140),IF(($C22&gt;=40)*($C22&lt;=49),LOOKUP(P22,'XX Run Calc XX'!$A$2:$A$140,'XX Run Calc XX'!$E$2:$E$140),IF($C22&gt;=50,LOOKUP(P22,'XX Run Calc XX'!$A$2:$A$140,'XX Run Calc XX'!$F$2:$F$140),"AGE!")))),IF(OR($D22="f",$D22="F"),IF(($C22&gt;=20)*($C22&lt;=29),LOOKUP(P22,'XX Run Calc XX'!$A$2:$A$140,'XX Run Calc XX'!$I$2:$I$140),IF(($C22&gt;=30)*($C22&lt;=39),LOOKUP(P22,'XX Run Calc XX'!$A$2:$A$140,'XX Run Calc XX'!$J$2:$J$140),IF($C22&gt;=40,LOOKUP(P22,'XX Run Calc XX'!$A$2:$A$140,'XX Run Calc XX'!$K$2:$K$140),"AGE!"))),"Gender!")))</f>
        <v>88</v>
      </c>
      <c r="R22" s="13">
        <v>0.0007743055555555556</v>
      </c>
      <c r="S22" s="22">
        <f>LOOKUP($R22,'XX Ag Calc XX'!$A$3:$A$122,'XX Ag Calc XX'!$C$3:$C$122)</f>
        <v>53</v>
      </c>
      <c r="T22" s="34">
        <f t="shared" si="4"/>
        <v>350</v>
      </c>
    </row>
    <row r="23" spans="1:20" ht="17.25">
      <c r="A23" s="12" t="s">
        <v>51</v>
      </c>
      <c r="B23" s="12" t="s">
        <v>50</v>
      </c>
      <c r="C23" s="35">
        <v>38</v>
      </c>
      <c r="D23" s="22" t="s">
        <v>22</v>
      </c>
      <c r="E23" s="15">
        <v>69</v>
      </c>
      <c r="F23" s="21">
        <v>166</v>
      </c>
      <c r="G23" s="22">
        <v>235</v>
      </c>
      <c r="H23" s="33">
        <f t="shared" si="0"/>
        <v>1.4156626506024097</v>
      </c>
      <c r="I23" s="22">
        <f t="shared" si="1"/>
        <v>48</v>
      </c>
      <c r="J23" s="22">
        <v>63</v>
      </c>
      <c r="K23" s="22">
        <f>(IF(OR($D23="m",$D23="M"),IF(($C23&gt;=20)*($C23&lt;=29),IF($J23&lt;=17,0,IF($J23&gt;62,45+INT(("$e4j3"-B482)/2),$J23-17)),IF(($C23&gt;=30)*($C23&lt;=39),IF($J23&lt;=12,0,IF($J23&gt;57,45+INT(($J23-57)/2),$J23-12)),IF(($C23&gt;=40)*($C23&lt;=49),IF($J23&lt;=7,0,IF($J23&gt;52,45+INT(($J23-52)/2),$J23-7)),IF($C23&gt;=50,IF($J23&lt;=5,0,IF($J23&gt;50,45+INT(($J23-50)/2),$J23-5)),"AGE!")))),IF(OR($D23="f",$D23="F"),IF(($C23&gt;=20)*($C23&lt;=29),IF($J23&lt;=14,0,IF($J23&gt;59,45+INT(($J23-59)/2),$J23-14)),IF(($C23&gt;=30)*($C23&lt;=39),IF($J23&lt;=11,0,IF($J23&gt;56,45+INT(($J23-56)/2),$J23-11)),IF($C23&gt;=40,IF($J23&lt;=5,0,IF($J23&gt;50,45+INT(($J23-50)/2),$J23-5)),"AGE!"))),"Gender!")))</f>
        <v>48</v>
      </c>
      <c r="L23" s="22">
        <v>34</v>
      </c>
      <c r="M23" s="22">
        <f t="shared" si="2"/>
        <v>33</v>
      </c>
      <c r="N23" s="22">
        <v>27</v>
      </c>
      <c r="O23" s="22">
        <f t="shared" si="3"/>
        <v>73</v>
      </c>
      <c r="P23" s="13">
        <v>0.006685648148148148</v>
      </c>
      <c r="Q23" s="22">
        <f>(IF(OR($D23="m",$D23="M"),IF(($C23&gt;=20)*($C23&lt;=29),LOOKUP(P23,'XX Run Calc XX'!$A$2:$A$140,'XX Run Calc XX'!$C$2:$C$140),IF(($C23&gt;=30)*($C23&lt;=39),LOOKUP(P23,'XX Run Calc XX'!$A$2:$A$140,'XX Run Calc XX'!$D$2:$D$140),IF(($C23&gt;=40)*($C23&lt;=49),LOOKUP(P23,'XX Run Calc XX'!$A$2:$A$140,'XX Run Calc XX'!$E$2:$E$140),IF($C23&gt;=50,LOOKUP(P23,'XX Run Calc XX'!$A$2:$A$140,'XX Run Calc XX'!$F$2:$F$140),"AGE!")))),IF(OR($D23="f",$D23="F"),IF(($C23&gt;=20)*($C23&lt;=29),LOOKUP(P23,'XX Run Calc XX'!$A$2:$A$140,'XX Run Calc XX'!$I$2:$I$140),IF(($C23&gt;=30)*($C23&lt;=39),LOOKUP(P23,'XX Run Calc XX'!$A$2:$A$140,'XX Run Calc XX'!$J$2:$J$140),IF($C23&gt;=40,LOOKUP(P23,'XX Run Calc XX'!$A$2:$A$140,'XX Run Calc XX'!$K$2:$K$140),"AGE!"))),"Gender!")))</f>
        <v>94</v>
      </c>
      <c r="R23" s="13">
        <v>0.0007603009259259259</v>
      </c>
      <c r="S23" s="22">
        <f>LOOKUP($R23,'XX Ag Calc XX'!$A$3:$A$122,'XX Ag Calc XX'!$C$3:$C$122)</f>
        <v>54</v>
      </c>
      <c r="T23" s="34">
        <f t="shared" si="4"/>
        <v>350</v>
      </c>
    </row>
    <row r="24" spans="1:20" ht="17.25">
      <c r="A24" s="12" t="s">
        <v>52</v>
      </c>
      <c r="B24" s="12" t="s">
        <v>53</v>
      </c>
      <c r="C24" s="35">
        <v>30</v>
      </c>
      <c r="D24" s="22" t="s">
        <v>22</v>
      </c>
      <c r="E24" s="15">
        <v>69</v>
      </c>
      <c r="F24" s="21">
        <v>156</v>
      </c>
      <c r="G24" s="22">
        <v>275</v>
      </c>
      <c r="H24" s="33">
        <f t="shared" si="0"/>
        <v>1.7628205128205128</v>
      </c>
      <c r="I24" s="22">
        <f t="shared" si="1"/>
        <v>62</v>
      </c>
      <c r="J24" s="22">
        <v>52</v>
      </c>
      <c r="K24" s="22">
        <f>(IF(OR($D24="m",$D24="M"),IF(($C24&gt;=20)*($C24&lt;=29),IF($J24&lt;=17,0,IF($J24&gt;62,45+INT(("$e4j3"-B486)/2),$J24-17)),IF(($C24&gt;=30)*($C24&lt;=39),IF($J24&lt;=12,0,IF($J24&gt;57,45+INT(($J24-57)/2),$J24-12)),IF(($C24&gt;=40)*($C24&lt;=49),IF($J24&lt;=7,0,IF($J24&gt;52,45+INT(($J24-52)/2),$J24-7)),IF($C24&gt;=50,IF($J24&lt;=5,0,IF($J24&gt;50,45+INT(($J24-50)/2),$J24-5)),"AGE!")))),IF(OR($D24="f",$D24="F"),IF(($C24&gt;=20)*($C24&lt;=29),IF($J24&lt;=14,0,IF($J24&gt;59,45+INT(($J24-59)/2),$J24-14)),IF(($C24&gt;=30)*($C24&lt;=39),IF($J24&lt;=11,0,IF($J24&gt;56,45+INT(($J24-56)/2),$J24-11)),IF($C24&gt;=40,IF($J24&lt;=5,0,IF($J24&gt;50,45+INT(($J24-50)/2),$J24-5)),"AGE!"))),"Gender!")))</f>
        <v>40</v>
      </c>
      <c r="L24" s="22">
        <v>49</v>
      </c>
      <c r="M24" s="22">
        <f t="shared" si="2"/>
        <v>48</v>
      </c>
      <c r="N24" s="22">
        <v>24</v>
      </c>
      <c r="O24" s="22">
        <f t="shared" si="3"/>
        <v>70</v>
      </c>
      <c r="P24" s="13">
        <v>0.007723263888888889</v>
      </c>
      <c r="Q24" s="22">
        <f>(IF(OR($D24="m",$D24="M"),IF(($C24&gt;=20)*($C24&lt;=29),LOOKUP(P24,'XX Run Calc XX'!$A$2:$A$140,'XX Run Calc XX'!$C$2:$C$140),IF(($C24&gt;=30)*($C24&lt;=39),LOOKUP(P24,'XX Run Calc XX'!$A$2:$A$140,'XX Run Calc XX'!$D$2:$D$140),IF(($C24&gt;=40)*($C24&lt;=49),LOOKUP(P24,'XX Run Calc XX'!$A$2:$A$140,'XX Run Calc XX'!$E$2:$E$140),IF($C24&gt;=50,LOOKUP(P24,'XX Run Calc XX'!$A$2:$A$140,'XX Run Calc XX'!$F$2:$F$140),"AGE!")))),IF(OR($D24="f",$D24="F"),IF(($C24&gt;=20)*($C24&lt;=29),LOOKUP(P24,'XX Run Calc XX'!$A$2:$A$140,'XX Run Calc XX'!$I$2:$I$140),IF(($C24&gt;=30)*($C24&lt;=39),LOOKUP(P24,'XX Run Calc XX'!$A$2:$A$140,'XX Run Calc XX'!$J$2:$J$140),IF($C24&gt;=40,LOOKUP(P24,'XX Run Calc XX'!$A$2:$A$140,'XX Run Calc XX'!$K$2:$K$140),"AGE!"))),"Gender!")))</f>
        <v>85</v>
      </c>
      <c r="R24" s="13">
        <v>0.000939699074074074</v>
      </c>
      <c r="S24" s="22">
        <v>39</v>
      </c>
      <c r="T24" s="34">
        <f t="shared" si="4"/>
        <v>344</v>
      </c>
    </row>
    <row r="25" spans="1:20" ht="17.25">
      <c r="A25" s="12" t="s">
        <v>54</v>
      </c>
      <c r="B25" s="12" t="s">
        <v>25</v>
      </c>
      <c r="C25" s="35">
        <v>35</v>
      </c>
      <c r="D25" s="22" t="s">
        <v>22</v>
      </c>
      <c r="E25" s="15">
        <v>66</v>
      </c>
      <c r="F25" s="21">
        <v>162</v>
      </c>
      <c r="G25" s="22">
        <v>310</v>
      </c>
      <c r="H25" s="33">
        <f t="shared" si="0"/>
        <v>1.9135802469135803</v>
      </c>
      <c r="I25" s="22">
        <f t="shared" si="1"/>
        <v>68</v>
      </c>
      <c r="J25" s="22">
        <v>46</v>
      </c>
      <c r="K25" s="22">
        <f>(IF(OR($D25="m",$D25="M"),IF(($C25&gt;=20)*($C25&lt;=29),IF($J25&lt;=17,0,IF($J25&gt;62,45+INT(("$e4j3"-B469)/2),$J25-17)),IF(($C25&gt;=30)*($C25&lt;=39),IF($J25&lt;=12,0,IF($J25&gt;57,45+INT(($J25-57)/2),$J25-12)),IF(($C25&gt;=40)*($C25&lt;=49),IF($J25&lt;=7,0,IF($J25&gt;52,45+INT(($J25-52)/2),$J25-7)),IF($C25&gt;=50,IF($J25&lt;=5,0,IF($J25&gt;50,45+INT(($J25-50)/2),$J25-5)),"AGE!")))),IF(OR($D25="f",$D25="F"),IF(($C25&gt;=20)*($C25&lt;=29),IF($J25&lt;=14,0,IF($J25&gt;59,45+INT(($J25-59)/2),$J25-14)),IF(($C25&gt;=30)*($C25&lt;=39),IF($J25&lt;=11,0,IF($J25&gt;56,45+INT(($J25-56)/2),$J25-11)),IF($C25&gt;=40,IF($J25&lt;=5,0,IF($J25&gt;50,45+INT(($J25-50)/2),$J25-5)),"AGE!"))),"Gender!")))</f>
        <v>34</v>
      </c>
      <c r="L25" s="22">
        <v>32</v>
      </c>
      <c r="M25" s="22">
        <f t="shared" si="2"/>
        <v>31</v>
      </c>
      <c r="N25" s="22">
        <v>40</v>
      </c>
      <c r="O25" s="22">
        <f t="shared" si="3"/>
        <v>86</v>
      </c>
      <c r="P25" s="13">
        <v>0.007843055555555556</v>
      </c>
      <c r="Q25" s="22">
        <f>(IF(OR($D25="m",$D25="M"),IF(($C25&gt;=20)*($C25&lt;=29),LOOKUP(P25,'XX Run Calc XX'!$A$2:$A$140,'XX Run Calc XX'!$C$2:$C$140),IF(($C25&gt;=30)*($C25&lt;=39),LOOKUP(P25,'XX Run Calc XX'!$A$2:$A$140,'XX Run Calc XX'!$D$2:$D$140),IF(($C25&gt;=40)*($C25&lt;=49),LOOKUP(P25,'XX Run Calc XX'!$A$2:$A$140,'XX Run Calc XX'!$E$2:$E$140),IF($C25&gt;=50,LOOKUP(P25,'XX Run Calc XX'!$A$2:$A$140,'XX Run Calc XX'!$F$2:$F$140),"AGE!")))),IF(OR($D25="f",$D25="F"),IF(($C25&gt;=20)*($C25&lt;=29),LOOKUP(P25,'XX Run Calc XX'!$A$2:$A$140,'XX Run Calc XX'!$I$2:$I$140),IF(($C25&gt;=30)*($C25&lt;=39),LOOKUP(P25,'XX Run Calc XX'!$A$2:$A$140,'XX Run Calc XX'!$J$2:$J$140),IF($C25&gt;=40,LOOKUP(P25,'XX Run Calc XX'!$A$2:$A$140,'XX Run Calc XX'!$K$2:$K$140),"AGE!"))),"Gender!")))</f>
        <v>84</v>
      </c>
      <c r="R25" s="13">
        <v>0.0009378472222222222</v>
      </c>
      <c r="S25" s="22">
        <v>39</v>
      </c>
      <c r="T25" s="34">
        <f t="shared" si="4"/>
        <v>342</v>
      </c>
    </row>
    <row r="26" spans="1:20" ht="17.25">
      <c r="A26" s="12" t="s">
        <v>55</v>
      </c>
      <c r="B26" s="12" t="s">
        <v>56</v>
      </c>
      <c r="C26" s="35">
        <v>36</v>
      </c>
      <c r="D26" s="22" t="s">
        <v>22</v>
      </c>
      <c r="E26" s="15">
        <v>67</v>
      </c>
      <c r="F26" s="21">
        <v>149</v>
      </c>
      <c r="G26" s="22">
        <v>215</v>
      </c>
      <c r="H26" s="33">
        <f t="shared" si="0"/>
        <v>1.4429530201342282</v>
      </c>
      <c r="I26" s="22">
        <f t="shared" si="1"/>
        <v>49</v>
      </c>
      <c r="J26" s="22">
        <v>60</v>
      </c>
      <c r="K26" s="22">
        <f>(IF(OR($D26="m",$D26="M"),IF(($C26&gt;=20)*($C26&lt;=29),IF($J26&lt;=17,0,IF($J26&gt;62,45+INT(("$e4j3"-B481)/2),$J26-17)),IF(($C26&gt;=30)*($C26&lt;=39),IF($J26&lt;=12,0,IF($J26&gt;57,45+INT(($J26-57)/2),$J26-12)),IF(($C26&gt;=40)*($C26&lt;=49),IF($J26&lt;=7,0,IF($J26&gt;52,45+INT(($J26-52)/2),$J26-7)),IF($C26&gt;=50,IF($J26&lt;=5,0,IF($J26&gt;50,45+INT(($J26-50)/2),$J26-5)),"AGE!")))),IF(OR($D26="f",$D26="F"),IF(($C26&gt;=20)*($C26&lt;=29),IF($J26&lt;=14,0,IF($J26&gt;59,45+INT(($J26-59)/2),$J26-14)),IF(($C26&gt;=30)*($C26&lt;=39),IF($J26&lt;=11,0,IF($J26&gt;56,45+INT(($J26-56)/2),$J26-11)),IF($C26&gt;=40,IF($J26&lt;=5,0,IF($J26&gt;50,45+INT(($J26-50)/2),$J26-5)),"AGE!"))),"Gender!")))</f>
        <v>46</v>
      </c>
      <c r="L26" s="22">
        <v>34</v>
      </c>
      <c r="M26" s="22">
        <f t="shared" si="2"/>
        <v>33</v>
      </c>
      <c r="N26" s="22">
        <v>32</v>
      </c>
      <c r="O26" s="22">
        <f t="shared" si="3"/>
        <v>78</v>
      </c>
      <c r="P26" s="13">
        <v>0.007315509259259259</v>
      </c>
      <c r="Q26" s="22">
        <f>(IF(OR($D26="m",$D26="M"),IF(($C26&gt;=20)*($C26&lt;=29),LOOKUP(P26,'XX Run Calc XX'!$A$2:$A$140,'XX Run Calc XX'!$C$2:$C$140),IF(($C26&gt;=30)*($C26&lt;=39),LOOKUP(P26,'XX Run Calc XX'!$A$2:$A$140,'XX Run Calc XX'!$D$2:$D$140),IF(($C26&gt;=40)*($C26&lt;=49),LOOKUP(P26,'XX Run Calc XX'!$A$2:$A$140,'XX Run Calc XX'!$E$2:$E$140),IF($C26&gt;=50,LOOKUP(P26,'XX Run Calc XX'!$A$2:$A$140,'XX Run Calc XX'!$F$2:$F$140),"AGE!")))),IF(OR($D26="f",$D26="F"),IF(($C26&gt;=20)*($C26&lt;=29),LOOKUP(P26,'XX Run Calc XX'!$A$2:$A$140,'XX Run Calc XX'!$I$2:$I$140),IF(($C26&gt;=30)*($C26&lt;=39),LOOKUP(P26,'XX Run Calc XX'!$A$2:$A$140,'XX Run Calc XX'!$J$2:$J$140),IF($C26&gt;=40,LOOKUP(P26,'XX Run Calc XX'!$A$2:$A$140,'XX Run Calc XX'!$K$2:$K$140),"AGE!"))),"Gender!")))</f>
        <v>88</v>
      </c>
      <c r="R26" s="13">
        <v>0.000848263888888889</v>
      </c>
      <c r="S26" s="22">
        <v>47</v>
      </c>
      <c r="T26" s="34">
        <f t="shared" si="4"/>
        <v>341</v>
      </c>
    </row>
    <row r="27" spans="1:20" ht="17.25">
      <c r="A27" s="12" t="s">
        <v>57</v>
      </c>
      <c r="B27" s="12" t="s">
        <v>58</v>
      </c>
      <c r="C27" s="35">
        <v>32</v>
      </c>
      <c r="D27" s="22" t="s">
        <v>22</v>
      </c>
      <c r="E27" s="15">
        <v>73</v>
      </c>
      <c r="F27" s="21">
        <v>175</v>
      </c>
      <c r="G27" s="22">
        <v>245</v>
      </c>
      <c r="H27" s="33">
        <f t="shared" si="0"/>
        <v>1.4</v>
      </c>
      <c r="I27" s="22">
        <f t="shared" si="1"/>
        <v>48</v>
      </c>
      <c r="J27" s="22">
        <v>48</v>
      </c>
      <c r="K27" s="22">
        <f>(IF(OR($D27="m",$D27="M"),IF(($C27&gt;=20)*($C27&lt;=29),IF($J27&lt;=17,0,IF($J27&gt;62,45+INT(("$e4j3"-B486)/2),$J27-17)),IF(($C27&gt;=30)*($C27&lt;=39),IF($J27&lt;=12,0,IF($J27&gt;57,45+INT(($J27-57)/2),$J27-12)),IF(($C27&gt;=40)*($C27&lt;=49),IF($J27&lt;=7,0,IF($J27&gt;52,45+INT(($J27-52)/2),$J27-7)),IF($C27&gt;=50,IF($J27&lt;=5,0,IF($J27&gt;50,45+INT(($J27-50)/2),$J27-5)),"AGE!")))),IF(OR($D27="f",$D27="F"),IF(($C27&gt;=20)*($C27&lt;=29),IF($J27&lt;=14,0,IF($J27&gt;59,45+INT(($J27-59)/2),$J27-14)),IF(($C27&gt;=30)*($C27&lt;=39),IF($J27&lt;=11,0,IF($J27&gt;56,45+INT(($J27-56)/2),$J27-11)),IF($C27&gt;=40,IF($J27&lt;=5,0,IF($J27&gt;50,45+INT(($J27-50)/2),$J27-5)),"AGE!"))),"Gender!")))</f>
        <v>36</v>
      </c>
      <c r="L27" s="22">
        <v>40</v>
      </c>
      <c r="M27" s="22">
        <f t="shared" si="2"/>
        <v>39</v>
      </c>
      <c r="N27" s="22">
        <v>30</v>
      </c>
      <c r="O27" s="22">
        <f t="shared" si="3"/>
        <v>76</v>
      </c>
      <c r="P27" s="13">
        <v>0.007083564814814814</v>
      </c>
      <c r="Q27" s="22">
        <f>(IF(OR($D27="m",$D27="M"),IF(($C27&gt;=20)*($C27&lt;=29),LOOKUP(P27,'XX Run Calc XX'!$A$2:$A$140,'XX Run Calc XX'!$C$2:$C$140),IF(($C27&gt;=30)*($C27&lt;=39),LOOKUP(P27,'XX Run Calc XX'!$A$2:$A$140,'XX Run Calc XX'!$D$2:$D$140),IF(($C27&gt;=40)*($C27&lt;=49),LOOKUP(P27,'XX Run Calc XX'!$A$2:$A$140,'XX Run Calc XX'!$E$2:$E$140),IF($C27&gt;=50,LOOKUP(P27,'XX Run Calc XX'!$A$2:$A$140,'XX Run Calc XX'!$F$2:$F$140),"AGE!")))),IF(OR($D27="f",$D27="F"),IF(($C27&gt;=20)*($C27&lt;=29),LOOKUP(P27,'XX Run Calc XX'!$A$2:$A$140,'XX Run Calc XX'!$I$2:$I$140),IF(($C27&gt;=30)*($C27&lt;=39),LOOKUP(P27,'XX Run Calc XX'!$A$2:$A$140,'XX Run Calc XX'!$J$2:$J$140),IF($C27&gt;=40,LOOKUP(P27,'XX Run Calc XX'!$A$2:$A$140,'XX Run Calc XX'!$K$2:$K$140),"AGE!"))),"Gender!")))</f>
        <v>90</v>
      </c>
      <c r="R27" s="13">
        <v>0.0007859953703703704</v>
      </c>
      <c r="S27" s="22">
        <f>LOOKUP($R27,'XX Ag Calc XX'!$A$3:$A$122,'XX Ag Calc XX'!$C$3:$C$122)</f>
        <v>52</v>
      </c>
      <c r="T27" s="34">
        <f t="shared" si="4"/>
        <v>341</v>
      </c>
    </row>
    <row r="28" spans="1:20" ht="17.25">
      <c r="A28" s="12" t="s">
        <v>59</v>
      </c>
      <c r="B28" s="12" t="s">
        <v>50</v>
      </c>
      <c r="C28" s="35">
        <v>35</v>
      </c>
      <c r="D28" s="22" t="s">
        <v>22</v>
      </c>
      <c r="E28" s="15">
        <v>68</v>
      </c>
      <c r="F28" s="21">
        <v>196</v>
      </c>
      <c r="G28" s="22">
        <v>310</v>
      </c>
      <c r="H28" s="33">
        <f t="shared" si="0"/>
        <v>1.5816326530612246</v>
      </c>
      <c r="I28" s="22">
        <f t="shared" si="1"/>
        <v>55</v>
      </c>
      <c r="J28" s="22">
        <v>47</v>
      </c>
      <c r="K28" s="22">
        <f>(IF(OR($D28="m",$D28="M"),IF(($C28&gt;=20)*($C28&lt;=29),IF($J28&lt;=17,0,IF($J28&gt;62,45+INT(("$e4j3"-B487)/2),$J28-17)),IF(($C28&gt;=30)*($C28&lt;=39),IF($J28&lt;=12,0,IF($J28&gt;57,45+INT(($J28-57)/2),$J28-12)),IF(($C28&gt;=40)*($C28&lt;=49),IF($J28&lt;=7,0,IF($J28&gt;52,45+INT(($J28-52)/2),$J28-7)),IF($C28&gt;=50,IF($J28&lt;=5,0,IF($J28&gt;50,45+INT(($J28-50)/2),$J28-5)),"AGE!")))),IF(OR($D28="f",$D28="F"),IF(($C28&gt;=20)*($C28&lt;=29),IF($J28&lt;=14,0,IF($J28&gt;59,45+INT(($J28-59)/2),$J28-14)),IF(($C28&gt;=30)*($C28&lt;=39),IF($J28&lt;=11,0,IF($J28&gt;56,45+INT(($J28-56)/2),$J28-11)),IF($C28&gt;=40,IF($J28&lt;=5,0,IF($J28&gt;50,45+INT(($J28-50)/2),$J28-5)),"AGE!"))),"Gender!")))</f>
        <v>35</v>
      </c>
      <c r="L28" s="22">
        <v>41</v>
      </c>
      <c r="M28" s="22">
        <f t="shared" si="2"/>
        <v>40</v>
      </c>
      <c r="N28" s="22">
        <v>22</v>
      </c>
      <c r="O28" s="22">
        <f t="shared" si="3"/>
        <v>68</v>
      </c>
      <c r="P28" s="13">
        <v>0.007354976851851852</v>
      </c>
      <c r="Q28" s="22">
        <f>(IF(OR($D28="m",$D28="M"),IF(($C28&gt;=20)*($C28&lt;=29),LOOKUP(P28,'XX Run Calc XX'!$A$2:$A$140,'XX Run Calc XX'!$C$2:$C$140),IF(($C28&gt;=30)*($C28&lt;=39),LOOKUP(P28,'XX Run Calc XX'!$A$2:$A$140,'XX Run Calc XX'!$D$2:$D$140),IF(($C28&gt;=40)*($C28&lt;=49),LOOKUP(P28,'XX Run Calc XX'!$A$2:$A$140,'XX Run Calc XX'!$E$2:$E$140),IF($C28&gt;=50,LOOKUP(P28,'XX Run Calc XX'!$A$2:$A$140,'XX Run Calc XX'!$F$2:$F$140),"AGE!")))),IF(OR($D28="f",$D28="F"),IF(($C28&gt;=20)*($C28&lt;=29),LOOKUP(P28,'XX Run Calc XX'!$A$2:$A$140,'XX Run Calc XX'!$I$2:$I$140),IF(($C28&gt;=30)*($C28&lt;=39),LOOKUP(P28,'XX Run Calc XX'!$A$2:$A$140,'XX Run Calc XX'!$J$2:$J$140),IF($C28&gt;=40,LOOKUP(P28,'XX Run Calc XX'!$A$2:$A$140,'XX Run Calc XX'!$K$2:$K$140),"AGE!"))),"Gender!")))</f>
        <v>88</v>
      </c>
      <c r="R28" s="13">
        <v>0.0007856481481481481</v>
      </c>
      <c r="S28" s="22">
        <f>LOOKUP($R28,'XX Ag Calc XX'!$A$3:$A$122,'XX Ag Calc XX'!$C$3:$C$122)</f>
        <v>52</v>
      </c>
      <c r="T28" s="34">
        <f t="shared" si="4"/>
        <v>338</v>
      </c>
    </row>
    <row r="29" spans="1:20" ht="17.25">
      <c r="A29" s="12" t="s">
        <v>60</v>
      </c>
      <c r="B29" s="12" t="s">
        <v>61</v>
      </c>
      <c r="C29" s="35">
        <v>39</v>
      </c>
      <c r="D29" s="22" t="s">
        <v>22</v>
      </c>
      <c r="E29" s="15">
        <v>69</v>
      </c>
      <c r="F29" s="21">
        <v>217</v>
      </c>
      <c r="G29" s="22">
        <v>385</v>
      </c>
      <c r="H29" s="33">
        <f t="shared" si="0"/>
        <v>1.7741935483870968</v>
      </c>
      <c r="I29" s="22">
        <f t="shared" si="1"/>
        <v>62</v>
      </c>
      <c r="J29" s="22">
        <v>51</v>
      </c>
      <c r="K29" s="22">
        <f>(IF(OR($D29="m",$D29="M"),IF(($C29&gt;=20)*($C29&lt;=29),IF($J29&lt;=17,0,IF($J29&gt;62,45+INT(("$e4j3"-B488)/2),$J29-17)),IF(($C29&gt;=30)*($C29&lt;=39),IF($J29&lt;=12,0,IF($J29&gt;57,45+INT(($J29-57)/2),$J29-12)),IF(($C29&gt;=40)*($C29&lt;=49),IF($J29&lt;=7,0,IF($J29&gt;52,45+INT(($J29-52)/2),$J29-7)),IF($C29&gt;=50,IF($J29&lt;=5,0,IF($J29&gt;50,45+INT(($J29-50)/2),$J29-5)),"AGE!")))),IF(OR($D29="f",$D29="F"),IF(($C29&gt;=20)*($C29&lt;=29),IF($J29&lt;=14,0,IF($J29&gt;59,45+INT(($J29-59)/2),$J29-14)),IF(($C29&gt;=30)*($C29&lt;=39),IF($J29&lt;=11,0,IF($J29&gt;56,45+INT(($J29-56)/2),$J29-11)),IF($C29&gt;=40,IF($J29&lt;=5,0,IF($J29&gt;50,45+INT(($J29-50)/2),$J29-5)),"AGE!"))),"Gender!")))</f>
        <v>39</v>
      </c>
      <c r="L29" s="22">
        <v>30</v>
      </c>
      <c r="M29" s="22">
        <f t="shared" si="2"/>
        <v>29</v>
      </c>
      <c r="N29" s="22">
        <v>19</v>
      </c>
      <c r="O29" s="22">
        <f t="shared" si="3"/>
        <v>65</v>
      </c>
      <c r="P29" s="13">
        <v>0.007035300925925927</v>
      </c>
      <c r="Q29" s="22">
        <f>(IF(OR($D29="m",$D29="M"),IF(($C29&gt;=20)*($C29&lt;=29),LOOKUP(P29,'XX Run Calc XX'!$A$2:$A$140,'XX Run Calc XX'!$C$2:$C$140),IF(($C29&gt;=30)*($C29&lt;=39),LOOKUP(P29,'XX Run Calc XX'!$A$2:$A$140,'XX Run Calc XX'!$D$2:$D$140),IF(($C29&gt;=40)*($C29&lt;=49),LOOKUP(P29,'XX Run Calc XX'!$A$2:$A$140,'XX Run Calc XX'!$E$2:$E$140),IF($C29&gt;=50,LOOKUP(P29,'XX Run Calc XX'!$A$2:$A$140,'XX Run Calc XX'!$F$2:$F$140),"AGE!")))),IF(OR($D29="f",$D29="F"),IF(($C29&gt;=20)*($C29&lt;=29),LOOKUP(P29,'XX Run Calc XX'!$A$2:$A$140,'XX Run Calc XX'!$I$2:$I$140),IF(($C29&gt;=30)*($C29&lt;=39),LOOKUP(P29,'XX Run Calc XX'!$A$2:$A$140,'XX Run Calc XX'!$J$2:$J$140),IF($C29&gt;=40,LOOKUP(P29,'XX Run Calc XX'!$A$2:$A$140,'XX Run Calc XX'!$K$2:$K$140),"AGE!"))),"Gender!")))</f>
        <v>91</v>
      </c>
      <c r="R29" s="13">
        <v>0.0008043981481481482</v>
      </c>
      <c r="S29" s="22">
        <f>LOOKUP($R29,'XX Ag Calc XX'!$A$3:$A$122,'XX Ag Calc XX'!$C$3:$C$122)</f>
        <v>50</v>
      </c>
      <c r="T29" s="34">
        <f t="shared" si="4"/>
        <v>336</v>
      </c>
    </row>
    <row r="30" spans="1:20" ht="17.25">
      <c r="A30" s="12" t="s">
        <v>62</v>
      </c>
      <c r="B30" s="12" t="s">
        <v>50</v>
      </c>
      <c r="C30" s="35">
        <v>27</v>
      </c>
      <c r="D30" s="22" t="s">
        <v>22</v>
      </c>
      <c r="E30" s="15">
        <v>65</v>
      </c>
      <c r="F30" s="21">
        <v>142</v>
      </c>
      <c r="G30" s="22">
        <v>195</v>
      </c>
      <c r="H30" s="33">
        <f t="shared" si="0"/>
        <v>1.3732394366197183</v>
      </c>
      <c r="I30" s="22">
        <f t="shared" si="1"/>
        <v>44</v>
      </c>
      <c r="J30" s="22">
        <v>55</v>
      </c>
      <c r="K30" s="22">
        <f>(IF(OR($D30="m",$D30="M"),IF(($C30&gt;=20)*($C30&lt;=29),IF($J30&lt;=17,0,IF($J30&gt;62,45+INT(("$e4j3"-B489)/2),$J30-17)),IF(($C30&gt;=30)*($C30&lt;=39),IF($J30&lt;=12,0,IF($J30&gt;57,45+INT(($J30-57)/2),$J30-12)),IF(($C30&gt;=40)*($C30&lt;=49),IF($J30&lt;=7,0,IF($J30&gt;52,45+INT(($J30-52)/2),$J30-7)),IF($C30&gt;=50,IF($J30&lt;=5,0,IF($J30&gt;50,45+INT(($J30-50)/2),$J30-5)),"AGE!")))),IF(OR($D30="f",$D30="F"),IF(($C30&gt;=20)*($C30&lt;=29),IF($J30&lt;=14,0,IF($J30&gt;59,45+INT(($J30-59)/2),$J30-14)),IF(($C30&gt;=30)*($C30&lt;=39),IF($J30&lt;=11,0,IF($J30&gt;56,45+INT(($J30-56)/2),$J30-11)),IF($C30&gt;=40,IF($J30&lt;=5,0,IF($J30&gt;50,45+INT(($J30-50)/2),$J30-5)),"AGE!"))),"Gender!")))</f>
        <v>38</v>
      </c>
      <c r="L30" s="22">
        <v>40</v>
      </c>
      <c r="M30" s="22">
        <f t="shared" si="2"/>
        <v>37</v>
      </c>
      <c r="N30" s="22">
        <v>40</v>
      </c>
      <c r="O30" s="22">
        <f t="shared" si="3"/>
        <v>85</v>
      </c>
      <c r="P30" s="13">
        <v>0.006886226851851853</v>
      </c>
      <c r="Q30" s="22">
        <f>(IF(OR($D30="m",$D30="M"),IF(($C30&gt;=20)*($C30&lt;=29),LOOKUP(P30,'XX Run Calc XX'!$A$2:$A$140,'XX Run Calc XX'!$C$2:$C$140),IF(($C30&gt;=30)*($C30&lt;=39),LOOKUP(P30,'XX Run Calc XX'!$A$2:$A$140,'XX Run Calc XX'!$D$2:$D$140),IF(($C30&gt;=40)*($C30&lt;=49),LOOKUP(P30,'XX Run Calc XX'!$A$2:$A$140,'XX Run Calc XX'!$E$2:$E$140),IF($C30&gt;=50,LOOKUP(P30,'XX Run Calc XX'!$A$2:$A$140,'XX Run Calc XX'!$F$2:$F$140),"AGE!")))),IF(OR($D30="f",$D30="F"),IF(($C30&gt;=20)*($C30&lt;=29),LOOKUP(P30,'XX Run Calc XX'!$A$2:$A$140,'XX Run Calc XX'!$I$2:$I$140),IF(($C30&gt;=30)*($C30&lt;=39),LOOKUP(P30,'XX Run Calc XX'!$A$2:$A$140,'XX Run Calc XX'!$J$2:$J$140),IF($C30&gt;=40,LOOKUP(P30,'XX Run Calc XX'!$A$2:$A$140,'XX Run Calc XX'!$K$2:$K$140),"AGE!"))),"Gender!")))</f>
        <v>88</v>
      </c>
      <c r="R30" s="13">
        <v>0.000885763888888889</v>
      </c>
      <c r="S30" s="22">
        <f>LOOKUP($R30,'XX Ag Calc XX'!$A$3:$A$122,'XX Ag Calc XX'!$C$3:$C$122)</f>
        <v>43</v>
      </c>
      <c r="T30" s="34">
        <f t="shared" si="4"/>
        <v>335</v>
      </c>
    </row>
    <row r="31" spans="1:20" s="37" customFormat="1" ht="17.25">
      <c r="A31" s="12" t="s">
        <v>63</v>
      </c>
      <c r="B31" s="12" t="s">
        <v>64</v>
      </c>
      <c r="C31" s="35">
        <v>25</v>
      </c>
      <c r="D31" s="22" t="s">
        <v>22</v>
      </c>
      <c r="E31" s="15">
        <v>61</v>
      </c>
      <c r="F31" s="21">
        <v>128</v>
      </c>
      <c r="G31" s="22">
        <v>225</v>
      </c>
      <c r="H31" s="33">
        <f t="shared" si="0"/>
        <v>1.7578125</v>
      </c>
      <c r="I31" s="22">
        <f t="shared" si="1"/>
        <v>60</v>
      </c>
      <c r="J31" s="22">
        <v>56</v>
      </c>
      <c r="K31" s="22">
        <f>(IF(OR($D31="m",$D31="M"),IF(($C31&gt;=20)*($C31&lt;=29),IF($J31&lt;=17,0,IF($J31&gt;62,45+INT(("$e4j3"-B490)/2),$J31-17)),IF(($C31&gt;=30)*($C31&lt;=39),IF($J31&lt;=12,0,IF($J31&gt;57,45+INT(($J31-57)/2),$J31-12)),IF(($C31&gt;=40)*($C31&lt;=49),IF($J31&lt;=7,0,IF($J31&gt;52,45+INT(($J31-52)/2),$J31-7)),IF($C31&gt;=50,IF($J31&lt;=5,0,IF($J31&gt;50,45+INT(($J31-50)/2),$J31-5)),"AGE!")))),IF(OR($D31="f",$D31="F"),IF(($C31&gt;=20)*($C31&lt;=29),IF($J31&lt;=14,0,IF($J31&gt;59,45+INT(($J31-59)/2),$J31-14)),IF(($C31&gt;=30)*($C31&lt;=39),IF($J31&lt;=11,0,IF($J31&gt;56,45+INT(($J31-56)/2),$J31-11)),IF($C31&gt;=40,IF($J31&lt;=5,0,IF($J31&gt;50,45+INT(($J31-50)/2),$J31-5)),"AGE!"))),"Gender!")))</f>
        <v>39</v>
      </c>
      <c r="L31" s="22">
        <v>29</v>
      </c>
      <c r="M31" s="22">
        <f t="shared" si="2"/>
        <v>26</v>
      </c>
      <c r="N31" s="22">
        <v>30</v>
      </c>
      <c r="O31" s="22">
        <f t="shared" si="3"/>
        <v>75</v>
      </c>
      <c r="P31" s="13">
        <v>0.007538194444444444</v>
      </c>
      <c r="Q31" s="22">
        <f>(IF(OR($D31="m",$D31="M"),IF(($C31&gt;=20)*($C31&lt;=29),LOOKUP(P31,'XX Run Calc XX'!$A$2:$A$140,'XX Run Calc XX'!$C$2:$C$140),IF(($C31&gt;=30)*($C31&lt;=39),LOOKUP(P31,'XX Run Calc XX'!$A$2:$A$140,'XX Run Calc XX'!$D$2:$D$140),IF(($C31&gt;=40)*($C31&lt;=49),LOOKUP(P31,'XX Run Calc XX'!$A$2:$A$140,'XX Run Calc XX'!$E$2:$E$140),IF($C31&gt;=50,LOOKUP(P31,'XX Run Calc XX'!$A$2:$A$140,'XX Run Calc XX'!$F$2:$F$140),"AGE!")))),IF(OR($D31="f",$D31="F"),IF(($C31&gt;=20)*($C31&lt;=29),LOOKUP(P31,'XX Run Calc XX'!$A$2:$A$140,'XX Run Calc XX'!$I$2:$I$140),IF(($C31&gt;=30)*($C31&lt;=39),LOOKUP(P31,'XX Run Calc XX'!$A$2:$A$140,'XX Run Calc XX'!$J$2:$J$140),IF($C31&gt;=40,LOOKUP(P31,'XX Run Calc XX'!$A$2:$A$140,'XX Run Calc XX'!$K$2:$K$140),"AGE!"))),"Gender!")))</f>
        <v>82</v>
      </c>
      <c r="R31" s="13">
        <v>0.000784837962962963</v>
      </c>
      <c r="S31" s="22">
        <f>LOOKUP($R31,'XX Ag Calc XX'!$A$3:$A$122,'XX Ag Calc XX'!$C$3:$C$122)</f>
        <v>52</v>
      </c>
      <c r="T31" s="34">
        <f t="shared" si="4"/>
        <v>334</v>
      </c>
    </row>
    <row r="32" spans="1:20" ht="17.25">
      <c r="A32" s="12" t="s">
        <v>65</v>
      </c>
      <c r="B32" s="12" t="s">
        <v>58</v>
      </c>
      <c r="C32" s="35">
        <v>26</v>
      </c>
      <c r="D32" s="22" t="s">
        <v>22</v>
      </c>
      <c r="E32" s="15">
        <v>66</v>
      </c>
      <c r="F32" s="21">
        <v>162</v>
      </c>
      <c r="G32" s="22">
        <v>235</v>
      </c>
      <c r="H32" s="33">
        <f t="shared" si="0"/>
        <v>1.4506172839506173</v>
      </c>
      <c r="I32" s="22">
        <f t="shared" si="1"/>
        <v>48</v>
      </c>
      <c r="J32" s="22">
        <v>64</v>
      </c>
      <c r="K32" s="22">
        <v>46</v>
      </c>
      <c r="L32" s="22">
        <v>35</v>
      </c>
      <c r="M32" s="22">
        <f t="shared" si="2"/>
        <v>32</v>
      </c>
      <c r="N32" s="22">
        <v>27</v>
      </c>
      <c r="O32" s="22">
        <f t="shared" si="3"/>
        <v>72</v>
      </c>
      <c r="P32" s="13">
        <v>0.006817013888888889</v>
      </c>
      <c r="Q32" s="22">
        <f>(IF(OR($D32="m",$D32="M"),IF(($C32&gt;=20)*($C32&lt;=29),LOOKUP(P32,'XX Run Calc XX'!$A$2:$A$140,'XX Run Calc XX'!$C$2:$C$140),IF(($C32&gt;=30)*($C32&lt;=39),LOOKUP(P32,'XX Run Calc XX'!$A$2:$A$140,'XX Run Calc XX'!$D$2:$D$140),IF(($C32&gt;=40)*($C32&lt;=49),LOOKUP(P32,'XX Run Calc XX'!$A$2:$A$140,'XX Run Calc XX'!$E$2:$E$140),IF($C32&gt;=50,LOOKUP(P32,'XX Run Calc XX'!$A$2:$A$140,'XX Run Calc XX'!$F$2:$F$140),"AGE!")))),IF(OR($D32="f",$D32="F"),IF(($C32&gt;=20)*($C32&lt;=29),LOOKUP(P32,'XX Run Calc XX'!$A$2:$A$140,'XX Run Calc XX'!$I$2:$I$140),IF(($C32&gt;=30)*($C32&lt;=39),LOOKUP(P32,'XX Run Calc XX'!$A$2:$A$140,'XX Run Calc XX'!$J$2:$J$140),IF($C32&gt;=40,LOOKUP(P32,'XX Run Calc XX'!$A$2:$A$140,'XX Run Calc XX'!$K$2:$K$140),"AGE!"))),"Gender!")))</f>
        <v>89</v>
      </c>
      <c r="R32" s="13">
        <v>0.00085</v>
      </c>
      <c r="S32" s="22">
        <v>47</v>
      </c>
      <c r="T32" s="34">
        <f t="shared" si="4"/>
        <v>334</v>
      </c>
    </row>
    <row r="33" spans="1:20" ht="17.25">
      <c r="A33" s="12" t="s">
        <v>66</v>
      </c>
      <c r="B33" s="12" t="s">
        <v>67</v>
      </c>
      <c r="C33" s="23">
        <v>35</v>
      </c>
      <c r="D33" s="22" t="s">
        <v>22</v>
      </c>
      <c r="E33" s="15">
        <v>68</v>
      </c>
      <c r="F33" s="23">
        <v>201</v>
      </c>
      <c r="G33" s="22">
        <v>355</v>
      </c>
      <c r="H33" s="33">
        <f t="shared" si="0"/>
        <v>1.7661691542288558</v>
      </c>
      <c r="I33" s="22">
        <f t="shared" si="1"/>
        <v>62</v>
      </c>
      <c r="J33" s="22">
        <v>49</v>
      </c>
      <c r="K33" s="22">
        <f>(IF(OR($D33="m",$D33="M"),IF(($C33&gt;=20)*($C33&lt;=29),IF($J33&lt;=17,0,IF($J33&gt;62,45+INT(("$e4j3"-B496)/2),$J33-17)),IF(($C33&gt;=30)*($C33&lt;=39),IF($J33&lt;=12,0,IF($J33&gt;57,45+INT(($J33-57)/2),$J33-12)),IF(($C33&gt;=40)*($C33&lt;=49),IF($J33&lt;=7,0,IF($J33&gt;52,45+INT(($J33-52)/2),$J33-7)),IF($C33&gt;=50,IF($J33&lt;=5,0,IF($J33&gt;50,45+INT(($J33-50)/2),$J33-5)),"AGE!")))),IF(OR($D33="f",$D33="F"),IF(($C33&gt;=20)*($C33&lt;=29),IF($J33&lt;=14,0,IF($J33&gt;59,45+INT(($J33-59)/2),$J33-14)),IF(($C33&gt;=30)*($C33&lt;=39),IF($J33&lt;=11,0,IF($J33&gt;56,45+INT(($J33-56)/2),$J33-11)),IF($C33&gt;=40,IF($J33&lt;=5,0,IF($J33&gt;50,45+INT(($J33-50)/2),$J33-5)),"AGE!"))),"Gender!")))</f>
        <v>37</v>
      </c>
      <c r="L33" s="22">
        <v>41</v>
      </c>
      <c r="M33" s="22">
        <f t="shared" si="2"/>
        <v>40</v>
      </c>
      <c r="N33" s="22">
        <v>33</v>
      </c>
      <c r="O33" s="22">
        <f t="shared" si="3"/>
        <v>79</v>
      </c>
      <c r="P33" s="13">
        <v>0.008900115740740741</v>
      </c>
      <c r="Q33" s="22">
        <f>(IF(OR($D33="m",$D33="M"),IF(($C33&gt;=20)*($C33&lt;=29),LOOKUP(P33,'XX Run Calc XX'!$A$2:$A$140,'XX Run Calc XX'!$C$2:$C$140),IF(($C33&gt;=30)*($C33&lt;=39),LOOKUP(P33,'XX Run Calc XX'!$A$2:$A$140,'XX Run Calc XX'!$D$2:$D$140),IF(($C33&gt;=40)*($C33&lt;=49),LOOKUP(P33,'XX Run Calc XX'!$A$2:$A$140,'XX Run Calc XX'!$E$2:$E$140),IF($C33&gt;=50,LOOKUP(P33,'XX Run Calc XX'!$A$2:$A$140,'XX Run Calc XX'!$F$2:$F$140),"AGE!")))),IF(OR($D33="f",$D33="F"),IF(($C33&gt;=20)*($C33&lt;=29),LOOKUP(P33,'XX Run Calc XX'!$A$2:$A$140,'XX Run Calc XX'!$I$2:$I$140),IF(($C33&gt;=30)*($C33&lt;=39),LOOKUP(P33,'XX Run Calc XX'!$A$2:$A$140,'XX Run Calc XX'!$J$2:$J$140),IF($C33&gt;=40,LOOKUP(P33,'XX Run Calc XX'!$A$2:$A$140,'XX Run Calc XX'!$K$2:$K$140),"AGE!"))),"Gender!")))</f>
        <v>75</v>
      </c>
      <c r="R33" s="13">
        <v>0.0009162037037037037</v>
      </c>
      <c r="S33" s="22">
        <f>LOOKUP($R33,'XX Ag Calc XX'!$A$3:$A$122,'XX Ag Calc XX'!$C$3:$C$122)</f>
        <v>40</v>
      </c>
      <c r="T33" s="34">
        <f t="shared" si="4"/>
        <v>333</v>
      </c>
    </row>
    <row r="34" spans="1:20" ht="17.25">
      <c r="A34" s="12" t="s">
        <v>68</v>
      </c>
      <c r="B34" s="12" t="s">
        <v>69</v>
      </c>
      <c r="C34" s="35">
        <v>26</v>
      </c>
      <c r="D34" s="22" t="s">
        <v>22</v>
      </c>
      <c r="E34" s="15">
        <v>70</v>
      </c>
      <c r="F34" s="21">
        <v>179</v>
      </c>
      <c r="G34" s="22">
        <v>275</v>
      </c>
      <c r="H34" s="33">
        <f aca="true" t="shared" si="5" ref="H34:H65">G34/F34</f>
        <v>1.5363128491620113</v>
      </c>
      <c r="I34" s="22">
        <f aca="true" t="shared" si="6" ref="I34:I65">IF(G34=0,0,(IF(OR($D34="m",$D34="M"),IF(($C34&gt;=20)*($C34&lt;=29),INT(2*(((100*($G34/$F34))-25)/5)),IF(($C34&gt;=30)*($C34&lt;=39),INT(2*((100*($G34/$F34)-20)/5)),IF(($C34&gt;=40)*($C34&lt;=49),INT(2*((100*($G34/$F34)-10)/5)),IF($C34&gt;=50,INT(2*(((100*($G34/$F34)))/5)),"AGE!")))),IF(OR($D34="f",$D34="F"),IF(($C34&gt;=20)*($C34&lt;=29),INT(2*(((100*($G34/$F34)))/5)),IF(($C34&gt;=30)*($C34&lt;=39),INT(2*((100*($G34/$F34)+5)/5)),IF($C34&gt;=40,INT(2*((100*($G34/$F34)+10)/5)),"AGE!"))),"Gender!"))))</f>
        <v>51</v>
      </c>
      <c r="J34" s="22">
        <v>46</v>
      </c>
      <c r="K34" s="22">
        <f>(IF(OR($D34="m",$D34="M"),IF(($C34&gt;=20)*($C34&lt;=29),IF($J34&lt;=17,0,IF($J34&gt;62,45+INT(("$e4j3"-B493)/2),$J34-17)),IF(($C34&gt;=30)*($C34&lt;=39),IF($J34&lt;=12,0,IF($J34&gt;57,45+INT(($J34-57)/2),$J34-12)),IF(($C34&gt;=40)*($C34&lt;=49),IF($J34&lt;=7,0,IF($J34&gt;52,45+INT(($J34-52)/2),$J34-7)),IF($C34&gt;=50,IF($J34&lt;=5,0,IF($J34&gt;50,45+INT(($J34-50)/2),$J34-5)),"AGE!")))),IF(OR($D34="f",$D34="F"),IF(($C34&gt;=20)*($C34&lt;=29),IF($J34&lt;=14,0,IF($J34&gt;59,45+INT(($J34-59)/2),$J34-14)),IF(($C34&gt;=30)*($C34&lt;=39),IF($J34&lt;=11,0,IF($J34&gt;56,45+INT(($J34-56)/2),$J34-11)),IF($C34&gt;=40,IF($J34&lt;=5,0,IF($J34&gt;50,45+INT(($J34-50)/2),$J34-5)),"AGE!"))),"Gender!")))</f>
        <v>29</v>
      </c>
      <c r="L34" s="22">
        <v>36</v>
      </c>
      <c r="M34" s="22">
        <f aca="true" t="shared" si="7" ref="M34:M65">IF(L34=0,0,(IF(OR($D34="m",$D34="M"),IF(($C34&gt;=20)*($C34&lt;=29),L34-3,IF(($C34&gt;=30)*($C34&lt;=39),L34-1,IF(($C34&gt;=40)*($C34&lt;=49),L34-1,IF($C34&gt;=50,L34+3,"AGE!")))),IF(OR($D34="f",$D34="F"),IF(($C34&gt;=20)*($C34&lt;=29),L34-5,IF(($C34&gt;=30)*($C34&lt;=39),L34-5,IF($C34&gt;=40,L34-1,"AGE!"))),"Gender!"))))</f>
        <v>33</v>
      </c>
      <c r="N34" s="22">
        <v>25</v>
      </c>
      <c r="O34" s="22">
        <f aca="true" t="shared" si="8" ref="O34:O65">(IF(OR($D34="m",$D34="M"),IF(($C34&gt;=20)*($C34&lt;=29),IF($N34=0,0,IF($N34&lt;=19,3*($N34+2),IF($N34=20,65,$N34+45))),IF(($C34&gt;=30)*($C34&lt;=39),IF($N34=0,0,IF($N34&lt;=18,3*($N34+3),IF($N34=19,65,$N34+46))),IF(($C34&gt;=40)*($C34&lt;=49),IF($N34=0,0,IF($N34&lt;=16,3*($N34+5),IF($N34=17,65,$N34+48))),IF($C34&gt;=50,IF($N34=0,0,IF($N34&lt;=15,3*($N34+6),IF($N34=16,65,$N34+49))),"AGE!")))),IF(OR($D34="f",$D34="F"),IF(($C34&gt;=20)*($C34&lt;=29),IF($N34=0,0,IF($N34&lt;=14,3*($N34+7),IF($N34=15,65,$N34+50))),IF(($C34&gt;=30)*($C34&lt;=39),IF($N34=0,0,IF($N34&lt;=14,3*($N34+7),IF($N34=15,65,$N34+50))),IF($C34&gt;=40,IF($N34=0,0,IF($N34&lt;=13,3*($N34+8),IF($N34=14,65,$N34+51))),"AGE!"))),"Gender!")))</f>
        <v>70</v>
      </c>
      <c r="P34" s="13">
        <v>0.006659375</v>
      </c>
      <c r="Q34" s="22">
        <f>(IF(OR($D34="m",$D34="M"),IF(($C34&gt;=20)*($C34&lt;=29),LOOKUP(P34,'XX Run Calc XX'!$A$2:$A$140,'XX Run Calc XX'!$C$2:$C$140),IF(($C34&gt;=30)*($C34&lt;=39),LOOKUP(P34,'XX Run Calc XX'!$A$2:$A$140,'XX Run Calc XX'!$D$2:$D$140),IF(($C34&gt;=40)*($C34&lt;=49),LOOKUP(P34,'XX Run Calc XX'!$A$2:$A$140,'XX Run Calc XX'!$E$2:$E$140),IF($C34&gt;=50,LOOKUP(P34,'XX Run Calc XX'!$A$2:$A$140,'XX Run Calc XX'!$F$2:$F$140),"AGE!")))),IF(OR($D34="f",$D34="F"),IF(($C34&gt;=20)*($C34&lt;=29),LOOKUP(P34,'XX Run Calc XX'!$A$2:$A$140,'XX Run Calc XX'!$I$2:$I$140),IF(($C34&gt;=30)*($C34&lt;=39),LOOKUP(P34,'XX Run Calc XX'!$A$2:$A$140,'XX Run Calc XX'!$J$2:$J$140),IF($C34&gt;=40,LOOKUP(P34,'XX Run Calc XX'!$A$2:$A$140,'XX Run Calc XX'!$K$2:$K$140),"AGE!"))),"Gender!")))</f>
        <v>90</v>
      </c>
      <c r="R34" s="13">
        <v>0.0007291666666666667</v>
      </c>
      <c r="S34" s="22">
        <f>LOOKUP($R34,'XX Ag Calc XX'!$A$3:$A$122,'XX Ag Calc XX'!$C$3:$C$122)</f>
        <v>57</v>
      </c>
      <c r="T34" s="34">
        <f aca="true" t="shared" si="9" ref="T34:T65">SUM(I34,K34,M34,O34,Q34,S34)</f>
        <v>330</v>
      </c>
    </row>
    <row r="35" spans="1:20" ht="17.25">
      <c r="A35" s="12" t="s">
        <v>70</v>
      </c>
      <c r="B35" s="12" t="s">
        <v>64</v>
      </c>
      <c r="C35" s="35">
        <v>44</v>
      </c>
      <c r="D35" s="22" t="s">
        <v>22</v>
      </c>
      <c r="E35" s="15">
        <v>65</v>
      </c>
      <c r="F35" s="21">
        <v>168</v>
      </c>
      <c r="G35" s="22">
        <v>270</v>
      </c>
      <c r="H35" s="33">
        <f t="shared" si="5"/>
        <v>1.6071428571428572</v>
      </c>
      <c r="I35" s="22">
        <f t="shared" si="6"/>
        <v>60</v>
      </c>
      <c r="J35" s="22">
        <v>48</v>
      </c>
      <c r="K35" s="22">
        <f>(IF(OR($D35="m",$D35="M"),IF(($C35&gt;=20)*($C35&lt;=29),IF($J35&lt;=17,0,IF($J35&gt;62,45+INT(("$e4j3"-B494)/2),$J35-17)),IF(($C35&gt;=30)*($C35&lt;=39),IF($J35&lt;=12,0,IF($J35&gt;57,45+INT(($J35-57)/2),$J35-12)),IF(($C35&gt;=40)*($C35&lt;=49),IF($J35&lt;=7,0,IF($J35&gt;52,45+INT(($J35-52)/2),$J35-7)),IF($C35&gt;=50,IF($J35&lt;=5,0,IF($J35&gt;50,45+INT(($J35-50)/2),$J35-5)),"AGE!")))),IF(OR($D35="f",$D35="F"),IF(($C35&gt;=20)*($C35&lt;=29),IF($J35&lt;=14,0,IF($J35&gt;59,45+INT(($J35-59)/2),$J35-14)),IF(($C35&gt;=30)*($C35&lt;=39),IF($J35&lt;=11,0,IF($J35&gt;56,45+INT(($J35-56)/2),$J35-11)),IF($C35&gt;=40,IF($J35&lt;=5,0,IF($J35&gt;50,45+INT(($J35-50)/2),$J35-5)),"AGE!"))),"Gender!")))</f>
        <v>41</v>
      </c>
      <c r="L35" s="22">
        <v>36</v>
      </c>
      <c r="M35" s="22">
        <f t="shared" si="7"/>
        <v>35</v>
      </c>
      <c r="N35" s="22">
        <v>21</v>
      </c>
      <c r="O35" s="22">
        <f t="shared" si="8"/>
        <v>69</v>
      </c>
      <c r="P35" s="13">
        <v>0.008143402777777779</v>
      </c>
      <c r="Q35" s="22">
        <f>(IF(OR($D35="m",$D35="M"),IF(($C35&gt;=20)*($C35&lt;=29),LOOKUP(P35,'XX Run Calc XX'!$A$2:$A$140,'XX Run Calc XX'!$C$2:$C$140),IF(($C35&gt;=30)*($C35&lt;=39),LOOKUP(P35,'XX Run Calc XX'!$A$2:$A$140,'XX Run Calc XX'!$D$2:$D$140),IF(($C35&gt;=40)*($C35&lt;=49),LOOKUP(P35,'XX Run Calc XX'!$A$2:$A$140,'XX Run Calc XX'!$E$2:$E$140),IF($C35&gt;=50,LOOKUP(P35,'XX Run Calc XX'!$A$2:$A$140,'XX Run Calc XX'!$F$2:$F$140),"AGE!")))),IF(OR($D35="f",$D35="F"),IF(($C35&gt;=20)*($C35&lt;=29),LOOKUP(P35,'XX Run Calc XX'!$A$2:$A$140,'XX Run Calc XX'!$I$2:$I$140),IF(($C35&gt;=30)*($C35&lt;=39),LOOKUP(P35,'XX Run Calc XX'!$A$2:$A$140,'XX Run Calc XX'!$J$2:$J$140),IF($C35&gt;=40,LOOKUP(P35,'XX Run Calc XX'!$A$2:$A$140,'XX Run Calc XX'!$K$2:$K$140),"AGE!"))),"Gender!")))</f>
        <v>84</v>
      </c>
      <c r="R35" s="13">
        <v>0.0009111111111111111</v>
      </c>
      <c r="S35" s="22">
        <f>LOOKUP($R35,'XX Ag Calc XX'!$A$3:$A$122,'XX Ag Calc XX'!$C$3:$C$122)</f>
        <v>41</v>
      </c>
      <c r="T35" s="34">
        <f t="shared" si="9"/>
        <v>330</v>
      </c>
    </row>
    <row r="36" spans="1:20" ht="17.25">
      <c r="A36" s="12" t="s">
        <v>71</v>
      </c>
      <c r="B36" s="12" t="s">
        <v>72</v>
      </c>
      <c r="C36" s="35">
        <v>25</v>
      </c>
      <c r="D36" s="22" t="s">
        <v>22</v>
      </c>
      <c r="E36" s="15">
        <v>64</v>
      </c>
      <c r="F36" s="21">
        <v>181</v>
      </c>
      <c r="G36" s="22">
        <v>330</v>
      </c>
      <c r="H36" s="33">
        <f t="shared" si="5"/>
        <v>1.8232044198895028</v>
      </c>
      <c r="I36" s="22">
        <f t="shared" si="6"/>
        <v>62</v>
      </c>
      <c r="J36" s="22">
        <v>55</v>
      </c>
      <c r="K36" s="22">
        <f>(IF(OR($D36="m",$D36="M"),IF(($C36&gt;=20)*($C36&lt;=29),IF($J36&lt;=17,0,IF($J36&gt;62,45+INT(("$e4j3"-B481)/2),$J36-17)),IF(($C36&gt;=30)*($C36&lt;=39),IF($J36&lt;=12,0,IF($J36&gt;57,45+INT(($J36-57)/2),$J36-12)),IF(($C36&gt;=40)*($C36&lt;=49),IF($J36&lt;=7,0,IF($J36&gt;52,45+INT(($J36-52)/2),$J36-7)),IF($C36&gt;=50,IF($J36&lt;=5,0,IF($J36&gt;50,45+INT(($J36-50)/2),$J36-5)),"AGE!")))),IF(OR($D36="f",$D36="F"),IF(($C36&gt;=20)*($C36&lt;=29),IF($J36&lt;=14,0,IF($J36&gt;59,45+INT(($J36-59)/2),$J36-14)),IF(($C36&gt;=30)*($C36&lt;=39),IF($J36&lt;=11,0,IF($J36&gt;56,45+INT(($J36-56)/2),$J36-11)),IF($C36&gt;=40,IF($J36&lt;=5,0,IF($J36&gt;50,45+INT(($J36-50)/2),$J36-5)),"AGE!"))),"Gender!")))</f>
        <v>38</v>
      </c>
      <c r="L36" s="22">
        <v>37</v>
      </c>
      <c r="M36" s="22">
        <f t="shared" si="7"/>
        <v>34</v>
      </c>
      <c r="N36" s="22">
        <v>26</v>
      </c>
      <c r="O36" s="22">
        <f t="shared" si="8"/>
        <v>71</v>
      </c>
      <c r="P36" s="13">
        <v>0.007521759259259259</v>
      </c>
      <c r="Q36" s="22">
        <f>(IF(OR($D36="m",$D36="M"),IF(($C36&gt;=20)*($C36&lt;=29),LOOKUP(P36,'XX Run Calc XX'!$A$2:$A$140,'XX Run Calc XX'!$C$2:$C$140),IF(($C36&gt;=30)*($C36&lt;=39),LOOKUP(P36,'XX Run Calc XX'!$A$2:$A$140,'XX Run Calc XX'!$D$2:$D$140),IF(($C36&gt;=40)*($C36&lt;=49),LOOKUP(P36,'XX Run Calc XX'!$A$2:$A$140,'XX Run Calc XX'!$E$2:$E$140),IF($C36&gt;=50,LOOKUP(P36,'XX Run Calc XX'!$A$2:$A$140,'XX Run Calc XX'!$F$2:$F$140),"AGE!")))),IF(OR($D36="f",$D36="F"),IF(($C36&gt;=20)*($C36&lt;=29),LOOKUP(P36,'XX Run Calc XX'!$A$2:$A$140,'XX Run Calc XX'!$I$2:$I$140),IF(($C36&gt;=30)*($C36&lt;=39),LOOKUP(P36,'XX Run Calc XX'!$A$2:$A$140,'XX Run Calc XX'!$J$2:$J$140),IF($C36&gt;=40,LOOKUP(P36,'XX Run Calc XX'!$A$2:$A$140,'XX Run Calc XX'!$K$2:$K$140),"AGE!"))),"Gender!")))</f>
        <v>83</v>
      </c>
      <c r="R36" s="13">
        <v>0.0009092592592592593</v>
      </c>
      <c r="S36" s="22">
        <f>LOOKUP($R36,'XX Ag Calc XX'!$A$3:$A$122,'XX Ag Calc XX'!$C$3:$C$122)</f>
        <v>41</v>
      </c>
      <c r="T36" s="34">
        <f t="shared" si="9"/>
        <v>329</v>
      </c>
    </row>
    <row r="37" spans="1:20" ht="17.25">
      <c r="A37" s="12" t="s">
        <v>73</v>
      </c>
      <c r="B37" s="12" t="s">
        <v>29</v>
      </c>
      <c r="C37" s="23">
        <v>28</v>
      </c>
      <c r="D37" s="22" t="s">
        <v>22</v>
      </c>
      <c r="E37" s="15">
        <v>71</v>
      </c>
      <c r="F37" s="23">
        <v>222</v>
      </c>
      <c r="G37" s="22">
        <v>370</v>
      </c>
      <c r="H37" s="33">
        <f t="shared" si="5"/>
        <v>1.6666666666666667</v>
      </c>
      <c r="I37" s="22">
        <f t="shared" si="6"/>
        <v>56</v>
      </c>
      <c r="J37" s="22">
        <v>49</v>
      </c>
      <c r="K37" s="22">
        <f>(IF(OR($D37="m",$D37="M"),IF(($C37&gt;=20)*($C37&lt;=29),IF($J37&lt;=17,0,IF($J37&gt;62,45+INT(("$e4j3"-B500)/2),$J37-17)),IF(($C37&gt;=30)*($C37&lt;=39),IF($J37&lt;=12,0,IF($J37&gt;57,45+INT(($J37-57)/2),$J37-12)),IF(($C37&gt;=40)*($C37&lt;=49),IF($J37&lt;=7,0,IF($J37&gt;52,45+INT(($J37-52)/2),$J37-7)),IF($C37&gt;=50,IF($J37&lt;=5,0,IF($J37&gt;50,45+INT(($J37-50)/2),$J37-5)),"AGE!")))),IF(OR($D37="f",$D37="F"),IF(($C37&gt;=20)*($C37&lt;=29),IF($J37&lt;=14,0,IF($J37&gt;59,45+INT(($J37-59)/2),$J37-14)),IF(($C37&gt;=30)*($C37&lt;=39),IF($J37&lt;=11,0,IF($J37&gt;56,45+INT(($J37-56)/2),$J37-11)),IF($C37&gt;=40,IF($J37&lt;=5,0,IF($J37&gt;50,45+INT(($J37-50)/2),$J37-5)),"AGE!"))),"Gender!")))</f>
        <v>32</v>
      </c>
      <c r="L37" s="22">
        <v>42</v>
      </c>
      <c r="M37" s="22">
        <f t="shared" si="7"/>
        <v>39</v>
      </c>
      <c r="N37" s="22">
        <v>20</v>
      </c>
      <c r="O37" s="22">
        <f t="shared" si="8"/>
        <v>65</v>
      </c>
      <c r="P37" s="13">
        <v>0.006868981481481482</v>
      </c>
      <c r="Q37" s="22">
        <f>(IF(OR($D37="m",$D37="M"),IF(($C37&gt;=20)*($C37&lt;=29),LOOKUP(P37,'XX Run Calc XX'!$A$2:$A$140,'XX Run Calc XX'!$C$2:$C$140),IF(($C37&gt;=30)*($C37&lt;=39),LOOKUP(P37,'XX Run Calc XX'!$A$2:$A$140,'XX Run Calc XX'!$D$2:$D$140),IF(($C37&gt;=40)*($C37&lt;=49),LOOKUP(P37,'XX Run Calc XX'!$A$2:$A$140,'XX Run Calc XX'!$E$2:$E$140),IF($C37&gt;=50,LOOKUP(P37,'XX Run Calc XX'!$A$2:$A$140,'XX Run Calc XX'!$F$2:$F$140),"AGE!")))),IF(OR($D37="f",$D37="F"),IF(($C37&gt;=20)*($C37&lt;=29),LOOKUP(P37,'XX Run Calc XX'!$A$2:$A$140,'XX Run Calc XX'!$I$2:$I$140),IF(($C37&gt;=30)*($C37&lt;=39),LOOKUP(P37,'XX Run Calc XX'!$A$2:$A$140,'XX Run Calc XX'!$J$2:$J$140),IF($C37&gt;=40,LOOKUP(P37,'XX Run Calc XX'!$A$2:$A$140,'XX Run Calc XX'!$K$2:$K$140),"AGE!"))),"Gender!")))</f>
        <v>88</v>
      </c>
      <c r="R37" s="13">
        <v>0.0008311342592592593</v>
      </c>
      <c r="S37" s="22">
        <f>LOOKUP($R37,'XX Ag Calc XX'!$A$3:$A$122,'XX Ag Calc XX'!$C$3:$C$122)</f>
        <v>48</v>
      </c>
      <c r="T37" s="34">
        <f t="shared" si="9"/>
        <v>328</v>
      </c>
    </row>
    <row r="38" spans="1:20" ht="17.25">
      <c r="A38" s="12" t="s">
        <v>74</v>
      </c>
      <c r="B38" s="12" t="s">
        <v>29</v>
      </c>
      <c r="C38" s="35">
        <v>56</v>
      </c>
      <c r="D38" s="22" t="s">
        <v>22</v>
      </c>
      <c r="E38" s="15">
        <v>70</v>
      </c>
      <c r="F38" s="21">
        <v>171</v>
      </c>
      <c r="G38" s="22">
        <v>240</v>
      </c>
      <c r="H38" s="33">
        <f t="shared" si="5"/>
        <v>1.4035087719298245</v>
      </c>
      <c r="I38" s="22">
        <f t="shared" si="6"/>
        <v>56</v>
      </c>
      <c r="J38" s="22">
        <v>50</v>
      </c>
      <c r="K38" s="22">
        <f>(IF(OR($D38="m",$D38="M"),IF(($C38&gt;=20)*($C38&lt;=29),IF($J38&lt;=17,0,IF($J38&gt;62,45+INT(("$e4j3"-B501)/2),$J38-17)),IF(($C38&gt;=30)*($C38&lt;=39),IF($J38&lt;=12,0,IF($J38&gt;57,45+INT(($J38-57)/2),$J38-12)),IF(($C38&gt;=40)*($C38&lt;=49),IF($J38&lt;=7,0,IF($J38&gt;52,45+INT(($J38-52)/2),$J38-7)),IF($C38&gt;=50,IF($J38&lt;=5,0,IF($J38&gt;50,45+INT(($J38-50)/2),$J38-5)),"AGE!")))),IF(OR($D38="f",$D38="F"),IF(($C38&gt;=20)*($C38&lt;=29),IF($J38&lt;=14,0,IF($J38&gt;59,45+INT(($J38-59)/2),$J38-14)),IF(($C38&gt;=30)*($C38&lt;=39),IF($J38&lt;=11,0,IF($J38&gt;56,45+INT(($J38-56)/2),$J38-11)),IF($C38&gt;=40,IF($J38&lt;=5,0,IF($J38&gt;50,45+INT(($J38-50)/2),$J38-5)),"AGE!"))),"Gender!")))</f>
        <v>45</v>
      </c>
      <c r="L38" s="22">
        <v>34</v>
      </c>
      <c r="M38" s="22">
        <f t="shared" si="7"/>
        <v>37</v>
      </c>
      <c r="N38" s="22">
        <v>15</v>
      </c>
      <c r="O38" s="22">
        <f t="shared" si="8"/>
        <v>63</v>
      </c>
      <c r="P38" s="13">
        <v>0.007805787037037036</v>
      </c>
      <c r="Q38" s="22">
        <f>(IF(OR($D38="m",$D38="M"),IF(($C38&gt;=20)*($C38&lt;=29),LOOKUP(P38,'XX Run Calc XX'!$A$2:$A$140,'XX Run Calc XX'!$C$2:$C$140),IF(($C38&gt;=30)*($C38&lt;=39),LOOKUP(P38,'XX Run Calc XX'!$A$2:$A$140,'XX Run Calc XX'!$D$2:$D$140),IF(($C38&gt;=40)*($C38&lt;=49),LOOKUP(P38,'XX Run Calc XX'!$A$2:$A$140,'XX Run Calc XX'!$E$2:$E$140),IF($C38&gt;=50,LOOKUP(P38,'XX Run Calc XX'!$A$2:$A$140,'XX Run Calc XX'!$F$2:$F$140),"AGE!")))),IF(OR($D38="f",$D38="F"),IF(($C38&gt;=20)*($C38&lt;=29),LOOKUP(P38,'XX Run Calc XX'!$A$2:$A$140,'XX Run Calc XX'!$I$2:$I$140),IF(($C38&gt;=30)*($C38&lt;=39),LOOKUP(P38,'XX Run Calc XX'!$A$2:$A$140,'XX Run Calc XX'!$J$2:$J$140),IF($C38&gt;=40,LOOKUP(P38,'XX Run Calc XX'!$A$2:$A$140,'XX Run Calc XX'!$K$2:$K$140),"AGE!"))),"Gender!")))</f>
        <v>99</v>
      </c>
      <c r="R38" s="13">
        <v>0.00106875</v>
      </c>
      <c r="S38" s="22">
        <v>28</v>
      </c>
      <c r="T38" s="34">
        <f t="shared" si="9"/>
        <v>328</v>
      </c>
    </row>
    <row r="39" spans="1:20" ht="17.25">
      <c r="A39" s="12" t="s">
        <v>75</v>
      </c>
      <c r="B39" s="12" t="s">
        <v>76</v>
      </c>
      <c r="C39" s="35">
        <v>30</v>
      </c>
      <c r="D39" s="22" t="s">
        <v>22</v>
      </c>
      <c r="E39" s="15">
        <v>71</v>
      </c>
      <c r="F39" s="21">
        <v>196</v>
      </c>
      <c r="G39" s="22">
        <v>270</v>
      </c>
      <c r="H39" s="33">
        <f t="shared" si="5"/>
        <v>1.3775510204081634</v>
      </c>
      <c r="I39" s="22">
        <f t="shared" si="6"/>
        <v>47</v>
      </c>
      <c r="J39" s="22">
        <v>59</v>
      </c>
      <c r="K39" s="22">
        <f>(IF(OR($D39="m",$D39="M"),IF(($C39&gt;=20)*($C39&lt;=29),IF($J39&lt;=17,0,IF($J39&gt;62,45+INT(("$e4j3"-B498)/2),$J39-17)),IF(($C39&gt;=30)*($C39&lt;=39),IF($J39&lt;=12,0,IF($J39&gt;57,45+INT(($J39-57)/2),$J39-12)),IF(($C39&gt;=40)*($C39&lt;=49),IF($J39&lt;=7,0,IF($J39&gt;52,45+INT(($J39-52)/2),$J39-7)),IF($C39&gt;=50,IF($J39&lt;=5,0,IF($J39&gt;50,45+INT(($J39-50)/2),$J39-5)),"AGE!")))),IF(OR($D39="f",$D39="F"),IF(($C39&gt;=20)*($C39&lt;=29),IF($J39&lt;=14,0,IF($J39&gt;59,45+INT(($J39-59)/2),$J39-14)),IF(($C39&gt;=30)*($C39&lt;=39),IF($J39&lt;=11,0,IF($J39&gt;56,45+INT(($J39-56)/2),$J39-11)),IF($C39&gt;=40,IF($J39&lt;=5,0,IF($J39&gt;50,45+INT(($J39-50)/2),$J39-5)),"AGE!"))),"Gender!")))</f>
        <v>46</v>
      </c>
      <c r="L39" s="22">
        <v>42</v>
      </c>
      <c r="M39" s="22">
        <f t="shared" si="7"/>
        <v>41</v>
      </c>
      <c r="N39" s="22">
        <v>18</v>
      </c>
      <c r="O39" s="22">
        <f t="shared" si="8"/>
        <v>63</v>
      </c>
      <c r="P39" s="13">
        <v>0.007355555555555555</v>
      </c>
      <c r="Q39" s="22">
        <f>(IF(OR($D39="m",$D39="M"),IF(($C39&gt;=20)*($C39&lt;=29),LOOKUP(P39,'XX Run Calc XX'!$A$2:$A$140,'XX Run Calc XX'!$C$2:$C$140),IF(($C39&gt;=30)*($C39&lt;=39),LOOKUP(P39,'XX Run Calc XX'!$A$2:$A$140,'XX Run Calc XX'!$D$2:$D$140),IF(($C39&gt;=40)*($C39&lt;=49),LOOKUP(P39,'XX Run Calc XX'!$A$2:$A$140,'XX Run Calc XX'!$E$2:$E$140),IF($C39&gt;=50,LOOKUP(P39,'XX Run Calc XX'!$A$2:$A$140,'XX Run Calc XX'!$F$2:$F$140),"AGE!")))),IF(OR($D39="f",$D39="F"),IF(($C39&gt;=20)*($C39&lt;=29),LOOKUP(P39,'XX Run Calc XX'!$A$2:$A$140,'XX Run Calc XX'!$I$2:$I$140),IF(($C39&gt;=30)*($C39&lt;=39),LOOKUP(P39,'XX Run Calc XX'!$A$2:$A$140,'XX Run Calc XX'!$J$2:$J$140),IF($C39&gt;=40,LOOKUP(P39,'XX Run Calc XX'!$A$2:$A$140,'XX Run Calc XX'!$K$2:$K$140),"AGE!"))),"Gender!")))</f>
        <v>88</v>
      </c>
      <c r="R39" s="13">
        <v>0.0009039351851851851</v>
      </c>
      <c r="S39" s="22">
        <v>42</v>
      </c>
      <c r="T39" s="34">
        <f t="shared" si="9"/>
        <v>327</v>
      </c>
    </row>
    <row r="40" spans="1:20" ht="17.25">
      <c r="A40" s="12" t="s">
        <v>77</v>
      </c>
      <c r="B40" s="12" t="s">
        <v>72</v>
      </c>
      <c r="C40" s="35">
        <v>43</v>
      </c>
      <c r="D40" s="22" t="s">
        <v>22</v>
      </c>
      <c r="E40" s="15">
        <v>68</v>
      </c>
      <c r="F40" s="21">
        <v>168</v>
      </c>
      <c r="G40" s="22">
        <v>235</v>
      </c>
      <c r="H40" s="33">
        <f t="shared" si="5"/>
        <v>1.3988095238095237</v>
      </c>
      <c r="I40" s="22">
        <f t="shared" si="6"/>
        <v>51</v>
      </c>
      <c r="J40" s="22">
        <v>42</v>
      </c>
      <c r="K40" s="22">
        <f>(IF(OR($D40="m",$D40="M"),IF(($C40&gt;=20)*($C40&lt;=29),IF($J40&lt;=17,0,IF($J40&gt;62,45+INT(("$e4j3"-B485)/2),$J40-17)),IF(($C40&gt;=30)*($C40&lt;=39),IF($J40&lt;=12,0,IF($J40&gt;57,45+INT(($J40-57)/2),$J40-12)),IF(($C40&gt;=40)*($C40&lt;=49),IF($J40&lt;=7,0,IF($J40&gt;52,45+INT(($J40-52)/2),$J40-7)),IF($C40&gt;=50,IF($J40&lt;=5,0,IF($J40&gt;50,45+INT(($J40-50)/2),$J40-5)),"AGE!")))),IF(OR($D40="f",$D40="F"),IF(($C40&gt;=20)*($C40&lt;=29),IF($J40&lt;=14,0,IF($J40&gt;59,45+INT(($J40-59)/2),$J40-14)),IF(($C40&gt;=30)*($C40&lt;=39),IF($J40&lt;=11,0,IF($J40&gt;56,45+INT(($J40-56)/2),$J40-11)),IF($C40&gt;=40,IF($J40&lt;=5,0,IF($J40&gt;50,45+INT(($J40-50)/2),$J40-5)),"AGE!"))),"Gender!")))</f>
        <v>35</v>
      </c>
      <c r="L40" s="22">
        <v>41</v>
      </c>
      <c r="M40" s="22">
        <f t="shared" si="7"/>
        <v>40</v>
      </c>
      <c r="N40" s="22">
        <v>13</v>
      </c>
      <c r="O40" s="22">
        <f t="shared" si="8"/>
        <v>54</v>
      </c>
      <c r="P40" s="13">
        <v>0.006865856481481482</v>
      </c>
      <c r="Q40" s="22">
        <f>(IF(OR($D40="m",$D40="M"),IF(($C40&gt;=20)*($C40&lt;=29),LOOKUP(P40,'XX Run Calc XX'!$A$2:$A$140,'XX Run Calc XX'!$C$2:$C$140),IF(($C40&gt;=30)*($C40&lt;=39),LOOKUP(P40,'XX Run Calc XX'!$A$2:$A$140,'XX Run Calc XX'!$D$2:$D$140),IF(($C40&gt;=40)*($C40&lt;=49),LOOKUP(P40,'XX Run Calc XX'!$A$2:$A$140,'XX Run Calc XX'!$E$2:$E$140),IF($C40&gt;=50,LOOKUP(P40,'XX Run Calc XX'!$A$2:$A$140,'XX Run Calc XX'!$F$2:$F$140),"AGE!")))),IF(OR($D40="f",$D40="F"),IF(($C40&gt;=20)*($C40&lt;=29),LOOKUP(P40,'XX Run Calc XX'!$A$2:$A$140,'XX Run Calc XX'!$I$2:$I$140),IF(($C40&gt;=30)*($C40&lt;=39),LOOKUP(P40,'XX Run Calc XX'!$A$2:$A$140,'XX Run Calc XX'!$J$2:$J$140),IF($C40&gt;=40,LOOKUP(P40,'XX Run Calc XX'!$A$2:$A$140,'XX Run Calc XX'!$K$2:$K$140),"AGE!"))),"Gender!")))</f>
        <v>95</v>
      </c>
      <c r="R40" s="13">
        <v>0.0007979166666666666</v>
      </c>
      <c r="S40" s="22">
        <f>LOOKUP($R40,'XX Ag Calc XX'!$A$3:$A$122,'XX Ag Calc XX'!$C$3:$C$122)</f>
        <v>51</v>
      </c>
      <c r="T40" s="34">
        <f t="shared" si="9"/>
        <v>326</v>
      </c>
    </row>
    <row r="41" spans="1:20" ht="17.25">
      <c r="A41" s="12" t="s">
        <v>78</v>
      </c>
      <c r="B41" s="12" t="s">
        <v>29</v>
      </c>
      <c r="C41" s="35">
        <v>25</v>
      </c>
      <c r="D41" s="22" t="s">
        <v>22</v>
      </c>
      <c r="E41" s="15">
        <v>66</v>
      </c>
      <c r="F41" s="21">
        <v>166</v>
      </c>
      <c r="G41" s="22">
        <v>225</v>
      </c>
      <c r="H41" s="33">
        <f t="shared" si="5"/>
        <v>1.355421686746988</v>
      </c>
      <c r="I41" s="22">
        <f t="shared" si="6"/>
        <v>44</v>
      </c>
      <c r="J41" s="22">
        <v>55</v>
      </c>
      <c r="K41" s="22">
        <f>(IF(OR($D41="m",$D41="M"),IF(($C41&gt;=20)*($C41&lt;=29),IF($J41&lt;=17,0,IF($J41&gt;62,45+INT(("$e4j3"-B504)/2),$J41-17)),IF(($C41&gt;=30)*($C41&lt;=39),IF($J41&lt;=12,0,IF($J41&gt;57,45+INT(($J41-57)/2),$J41-12)),IF(($C41&gt;=40)*($C41&lt;=49),IF($J41&lt;=7,0,IF($J41&gt;52,45+INT(($J41-52)/2),$J41-7)),IF($C41&gt;=50,IF($J41&lt;=5,0,IF($J41&gt;50,45+INT(($J41-50)/2),$J41-5)),"AGE!")))),IF(OR($D41="f",$D41="F"),IF(($C41&gt;=20)*($C41&lt;=29),IF($J41&lt;=14,0,IF($J41&gt;59,45+INT(($J41-59)/2),$J41-14)),IF(($C41&gt;=30)*($C41&lt;=39),IF($J41&lt;=11,0,IF($J41&gt;56,45+INT(($J41-56)/2),$J41-11)),IF($C41&gt;=40,IF($J41&lt;=5,0,IF($J41&gt;50,45+INT(($J41-50)/2),$J41-5)),"AGE!"))),"Gender!")))</f>
        <v>38</v>
      </c>
      <c r="L41" s="22">
        <v>36</v>
      </c>
      <c r="M41" s="22">
        <f t="shared" si="7"/>
        <v>33</v>
      </c>
      <c r="N41" s="22">
        <v>33</v>
      </c>
      <c r="O41" s="22">
        <f t="shared" si="8"/>
        <v>78</v>
      </c>
      <c r="P41" s="13">
        <v>0.007426388888888889</v>
      </c>
      <c r="Q41" s="22">
        <f>(IF(OR($D41="m",$D41="M"),IF(($C41&gt;=20)*($C41&lt;=29),LOOKUP(P41,'XX Run Calc XX'!$A$2:$A$140,'XX Run Calc XX'!$C$2:$C$140),IF(($C41&gt;=30)*($C41&lt;=39),LOOKUP(P41,'XX Run Calc XX'!$A$2:$A$140,'XX Run Calc XX'!$D$2:$D$140),IF(($C41&gt;=40)*($C41&lt;=49),LOOKUP(P41,'XX Run Calc XX'!$A$2:$A$140,'XX Run Calc XX'!$E$2:$E$140),IF($C41&gt;=50,LOOKUP(P41,'XX Run Calc XX'!$A$2:$A$140,'XX Run Calc XX'!$F$2:$F$140),"AGE!")))),IF(OR($D41="f",$D41="F"),IF(($C41&gt;=20)*($C41&lt;=29),LOOKUP(P41,'XX Run Calc XX'!$A$2:$A$140,'XX Run Calc XX'!$I$2:$I$140),IF(($C41&gt;=30)*($C41&lt;=39),LOOKUP(P41,'XX Run Calc XX'!$A$2:$A$140,'XX Run Calc XX'!$J$2:$J$140),IF($C41&gt;=40,LOOKUP(P41,'XX Run Calc XX'!$A$2:$A$140,'XX Run Calc XX'!$K$2:$K$140),"AGE!"))),"Gender!")))</f>
        <v>83</v>
      </c>
      <c r="R41" s="13">
        <v>0.0008340277777777778</v>
      </c>
      <c r="S41" s="22">
        <v>48</v>
      </c>
      <c r="T41" s="34">
        <f t="shared" si="9"/>
        <v>324</v>
      </c>
    </row>
    <row r="42" spans="1:20" s="37" customFormat="1" ht="17.25">
      <c r="A42" s="14" t="s">
        <v>79</v>
      </c>
      <c r="B42" s="15" t="s">
        <v>21</v>
      </c>
      <c r="C42" s="22">
        <v>24</v>
      </c>
      <c r="D42" s="22" t="s">
        <v>22</v>
      </c>
      <c r="E42" s="15">
        <v>70</v>
      </c>
      <c r="F42" s="21">
        <v>166</v>
      </c>
      <c r="G42" s="22">
        <v>270</v>
      </c>
      <c r="H42" s="33">
        <f t="shared" si="5"/>
        <v>1.6265060240963856</v>
      </c>
      <c r="I42" s="22">
        <f t="shared" si="6"/>
        <v>55</v>
      </c>
      <c r="J42" s="22">
        <v>54</v>
      </c>
      <c r="K42" s="22">
        <f>(IF(OR($D42="m",$D42="M"),IF(($C42&gt;=20)*($C42&lt;=29),IF($J42&lt;=17,0,IF($J42&gt;62,45+INT(("$e4j3"-B485)/2),$J42-17)),IF(($C42&gt;=30)*($C42&lt;=39),IF($J42&lt;=12,0,IF($J42&gt;57,45+INT(($J42-57)/2),$J42-12)),IF(($C42&gt;=40)*($C42&lt;=49),IF($J42&lt;=7,0,IF($J42&gt;52,45+INT(($J42-52)/2),$J42-7)),IF($C42&gt;=50,IF($J42&lt;=5,0,IF($J42&gt;50,45+INT(($J42-50)/2),$J42-5)),"AGE!")))),IF(OR($D42="f",$D42="F"),IF(($C42&gt;=20)*($C42&lt;=29),IF($J42&lt;=14,0,IF($J42&gt;59,45+INT(($J42-59)/2),$J42-14)),IF(($C42&gt;=30)*($C42&lt;=39),IF($J42&lt;=11,0,IF($J42&gt;56,45+INT(($J42-56)/2),$J42-11)),IF($C42&gt;=40,IF($J42&lt;=5,0,IF($J42&gt;50,45+INT(($J42-50)/2),$J42-5)),"AGE!"))),"Gender!")))</f>
        <v>37</v>
      </c>
      <c r="L42" s="22">
        <v>37</v>
      </c>
      <c r="M42" s="22">
        <f t="shared" si="7"/>
        <v>34</v>
      </c>
      <c r="N42" s="22">
        <v>25</v>
      </c>
      <c r="O42" s="22">
        <f t="shared" si="8"/>
        <v>70</v>
      </c>
      <c r="P42" s="13">
        <v>0.0062884259259259265</v>
      </c>
      <c r="Q42" s="22">
        <f>(IF(OR($D42="m",$D42="M"),IF(($C42&gt;=20)*($C42&lt;=29),LOOKUP(P42,'XX Run Calc XX'!$A$2:$A$140,'XX Run Calc XX'!$C$2:$C$140),IF(($C42&gt;=30)*($C42&lt;=39),LOOKUP(P42,'XX Run Calc XX'!$A$2:$A$140,'XX Run Calc XX'!$D$2:$D$140),IF(($C42&gt;=40)*($C42&lt;=49),LOOKUP(P42,'XX Run Calc XX'!$A$2:$A$140,'XX Run Calc XX'!$E$2:$E$140),IF($C42&gt;=50,LOOKUP(P42,'XX Run Calc XX'!$A$2:$A$140,'XX Run Calc XX'!$F$2:$F$140),"AGE!")))),IF(OR($D42="f",$D42="F"),IF(($C42&gt;=20)*($C42&lt;=29),LOOKUP(P42,'XX Run Calc XX'!$A$2:$A$140,'XX Run Calc XX'!$I$2:$I$140),IF(($C42&gt;=30)*($C42&lt;=39),LOOKUP(P42,'XX Run Calc XX'!$A$2:$A$140,'XX Run Calc XX'!$J$2:$J$140),IF($C42&gt;=40,LOOKUP(P42,'XX Run Calc XX'!$A$2:$A$140,'XX Run Calc XX'!$K$2:$K$140),"AGE!"))),"Gender!")))</f>
        <v>93</v>
      </c>
      <c r="R42" s="13">
        <v>0.0010091435185185186</v>
      </c>
      <c r="S42" s="22">
        <v>33</v>
      </c>
      <c r="T42" s="34">
        <f t="shared" si="9"/>
        <v>322</v>
      </c>
    </row>
    <row r="43" spans="1:20" ht="17.25">
      <c r="A43" s="12" t="s">
        <v>80</v>
      </c>
      <c r="B43" s="12" t="s">
        <v>81</v>
      </c>
      <c r="C43" s="35">
        <v>38</v>
      </c>
      <c r="D43" s="22" t="s">
        <v>22</v>
      </c>
      <c r="E43" s="15">
        <v>63</v>
      </c>
      <c r="F43" s="21">
        <v>160</v>
      </c>
      <c r="G43" s="22">
        <v>290</v>
      </c>
      <c r="H43" s="33">
        <f t="shared" si="5"/>
        <v>1.8125</v>
      </c>
      <c r="I43" s="22">
        <f t="shared" si="6"/>
        <v>64</v>
      </c>
      <c r="J43" s="22">
        <v>49</v>
      </c>
      <c r="K43" s="22">
        <f>(IF(OR($D43="m",$D43="M"),IF(($C43&gt;=20)*($C43&lt;=29),IF($J43&lt;=17,0,IF($J43&gt;62,45+INT(("$e4j3"-B488)/2),$J43-17)),IF(($C43&gt;=30)*($C43&lt;=39),IF($J43&lt;=12,0,IF($J43&gt;57,45+INT(($J43-57)/2),$J43-12)),IF(($C43&gt;=40)*($C43&lt;=49),IF($J43&lt;=7,0,IF($J43&gt;52,45+INT(($J43-52)/2),$J43-7)),IF($C43&gt;=50,IF($J43&lt;=5,0,IF($J43&gt;50,45+INT(($J43-50)/2),$J43-5)),"AGE!")))),IF(OR($D43="f",$D43="F"),IF(($C43&gt;=20)*($C43&lt;=29),IF($J43&lt;=14,0,IF($J43&gt;59,45+INT(($J43-59)/2),$J43-14)),IF(($C43&gt;=30)*($C43&lt;=39),IF($J43&lt;=11,0,IF($J43&gt;56,45+INT(($J43-56)/2),$J43-11)),IF($C43&gt;=40,IF($J43&lt;=5,0,IF($J43&gt;50,45+INT(($J43-50)/2),$J43-5)),"AGE!"))),"Gender!")))</f>
        <v>37</v>
      </c>
      <c r="L43" s="22">
        <v>35</v>
      </c>
      <c r="M43" s="22">
        <f t="shared" si="7"/>
        <v>34</v>
      </c>
      <c r="N43" s="22">
        <v>24</v>
      </c>
      <c r="O43" s="22">
        <f t="shared" si="8"/>
        <v>70</v>
      </c>
      <c r="P43" s="13">
        <v>0.008179050925925925</v>
      </c>
      <c r="Q43" s="22">
        <f>(IF(OR($D43="m",$D43="M"),IF(($C43&gt;=20)*($C43&lt;=29),LOOKUP(P43,'XX Run Calc XX'!$A$2:$A$140,'XX Run Calc XX'!$C$2:$C$140),IF(($C43&gt;=30)*($C43&lt;=39),LOOKUP(P43,'XX Run Calc XX'!$A$2:$A$140,'XX Run Calc XX'!$D$2:$D$140),IF(($C43&gt;=40)*($C43&lt;=49),LOOKUP(P43,'XX Run Calc XX'!$A$2:$A$140,'XX Run Calc XX'!$E$2:$E$140),IF($C43&gt;=50,LOOKUP(P43,'XX Run Calc XX'!$A$2:$A$140,'XX Run Calc XX'!$F$2:$F$140),"AGE!")))),IF(OR($D43="f",$D43="F"),IF(($C43&gt;=20)*($C43&lt;=29),LOOKUP(P43,'XX Run Calc XX'!$A$2:$A$140,'XX Run Calc XX'!$I$2:$I$140),IF(($C43&gt;=30)*($C43&lt;=39),LOOKUP(P43,'XX Run Calc XX'!$A$2:$A$140,'XX Run Calc XX'!$J$2:$J$140),IF($C43&gt;=40,LOOKUP(P43,'XX Run Calc XX'!$A$2:$A$140,'XX Run Calc XX'!$K$2:$K$140),"AGE!"))),"Gender!")))</f>
        <v>81</v>
      </c>
      <c r="R43" s="13">
        <v>0.000996412037037037</v>
      </c>
      <c r="S43" s="22">
        <v>34</v>
      </c>
      <c r="T43" s="34">
        <f t="shared" si="9"/>
        <v>320</v>
      </c>
    </row>
    <row r="44" spans="1:20" ht="17.25">
      <c r="A44" s="12" t="s">
        <v>82</v>
      </c>
      <c r="B44" s="12" t="s">
        <v>83</v>
      </c>
      <c r="C44" s="23">
        <v>54</v>
      </c>
      <c r="D44" s="22" t="s">
        <v>22</v>
      </c>
      <c r="E44" s="15">
        <v>69</v>
      </c>
      <c r="F44" s="23">
        <v>209</v>
      </c>
      <c r="G44" s="22">
        <v>295</v>
      </c>
      <c r="H44" s="33">
        <f t="shared" si="5"/>
        <v>1.4114832535885167</v>
      </c>
      <c r="I44" s="22">
        <f t="shared" si="6"/>
        <v>56</v>
      </c>
      <c r="J44" s="22">
        <v>55</v>
      </c>
      <c r="K44" s="22">
        <f>(IF(OR($D44="m",$D44="M"),IF(($C44&gt;=20)*($C44&lt;=29),IF($J44&lt;=17,0,IF($J44&gt;62,45+INT(("$e4j3"-B507)/2),$J44-17)),IF(($C44&gt;=30)*($C44&lt;=39),IF($J44&lt;=12,0,IF($J44&gt;57,45+INT(($J44-57)/2),$J44-12)),IF(($C44&gt;=40)*($C44&lt;=49),IF($J44&lt;=7,0,IF($J44&gt;52,45+INT(($J44-52)/2),$J44-7)),IF($C44&gt;=50,IF($J44&lt;=5,0,IF($J44&gt;50,45+INT(($J44-50)/2),$J44-5)),"AGE!")))),IF(OR($D44="f",$D44="F"),IF(($C44&gt;=20)*($C44&lt;=29),IF($J44&lt;=14,0,IF($J44&gt;59,45+INT(($J44-59)/2),$J44-14)),IF(($C44&gt;=30)*($C44&lt;=39),IF($J44&lt;=11,0,IF($J44&gt;56,45+INT(($J44-56)/2),$J44-11)),IF($C44&gt;=40,IF($J44&lt;=5,0,IF($J44&gt;50,45+INT(($J44-50)/2),$J44-5)),"AGE!"))),"Gender!")))</f>
        <v>47</v>
      </c>
      <c r="L44" s="22">
        <v>29</v>
      </c>
      <c r="M44" s="22">
        <f t="shared" si="7"/>
        <v>32</v>
      </c>
      <c r="N44" s="22">
        <v>20</v>
      </c>
      <c r="O44" s="22">
        <f t="shared" si="8"/>
        <v>69</v>
      </c>
      <c r="P44" s="13">
        <v>0.008469097222222222</v>
      </c>
      <c r="Q44" s="22">
        <f>(IF(OR($D44="m",$D44="M"),IF(($C44&gt;=20)*($C44&lt;=29),LOOKUP(P44,'XX Run Calc XX'!$A$2:$A$140,'XX Run Calc XX'!$C$2:$C$140),IF(($C44&gt;=30)*($C44&lt;=39),LOOKUP(P44,'XX Run Calc XX'!$A$2:$A$140,'XX Run Calc XX'!$D$2:$D$140),IF(($C44&gt;=40)*($C44&lt;=49),LOOKUP(P44,'XX Run Calc XX'!$A$2:$A$140,'XX Run Calc XX'!$E$2:$E$140),IF($C44&gt;=50,LOOKUP(P44,'XX Run Calc XX'!$A$2:$A$140,'XX Run Calc XX'!$F$2:$F$140),"AGE!")))),IF(OR($D44="f",$D44="F"),IF(($C44&gt;=20)*($C44&lt;=29),LOOKUP(P44,'XX Run Calc XX'!$A$2:$A$140,'XX Run Calc XX'!$I$2:$I$140),IF(($C44&gt;=30)*($C44&lt;=39),LOOKUP(P44,'XX Run Calc XX'!$A$2:$A$140,'XX Run Calc XX'!$J$2:$J$140),IF($C44&gt;=40,LOOKUP(P44,'XX Run Calc XX'!$A$2:$A$140,'XX Run Calc XX'!$K$2:$K$140),"AGE!"))),"Gender!")))</f>
        <v>93</v>
      </c>
      <c r="R44" s="13">
        <v>0.0011173611111111113</v>
      </c>
      <c r="S44" s="22">
        <f>LOOKUP($R44,'XX Ag Calc XX'!$A$3:$A$122,'XX Ag Calc XX'!$C$3:$C$122)</f>
        <v>23</v>
      </c>
      <c r="T44" s="34">
        <f t="shared" si="9"/>
        <v>320</v>
      </c>
    </row>
    <row r="45" spans="1:20" ht="17.25">
      <c r="A45" s="12" t="s">
        <v>84</v>
      </c>
      <c r="B45" s="12" t="s">
        <v>64</v>
      </c>
      <c r="C45" s="35">
        <v>34</v>
      </c>
      <c r="D45" s="22" t="s">
        <v>22</v>
      </c>
      <c r="E45" s="15">
        <v>70</v>
      </c>
      <c r="F45" s="21">
        <v>183</v>
      </c>
      <c r="G45" s="22">
        <v>315</v>
      </c>
      <c r="H45" s="33">
        <f t="shared" si="5"/>
        <v>1.721311475409836</v>
      </c>
      <c r="I45" s="22">
        <f t="shared" si="6"/>
        <v>60</v>
      </c>
      <c r="J45" s="22">
        <v>53</v>
      </c>
      <c r="K45" s="22">
        <f>(IF(OR($D45="m",$D45="M"),IF(($C45&gt;=20)*($C45&lt;=29),IF($J45&lt;=17,0,IF($J45&gt;62,45+INT(("$e4j3"-B504)/2),$J45-17)),IF(($C45&gt;=30)*($C45&lt;=39),IF($J45&lt;=12,0,IF($J45&gt;57,45+INT(($J45-57)/2),$J45-12)),IF(($C45&gt;=40)*($C45&lt;=49),IF($J45&lt;=7,0,IF($J45&gt;52,45+INT(($J45-52)/2),$J45-7)),IF($C45&gt;=50,IF($J45&lt;=5,0,IF($J45&gt;50,45+INT(($J45-50)/2),$J45-5)),"AGE!")))),IF(OR($D45="f",$D45="F"),IF(($C45&gt;=20)*($C45&lt;=29),IF($J45&lt;=14,0,IF($J45&gt;59,45+INT(($J45-59)/2),$J45-14)),IF(($C45&gt;=30)*($C45&lt;=39),IF($J45&lt;=11,0,IF($J45&gt;56,45+INT(($J45-56)/2),$J45-11)),IF($C45&gt;=40,IF($J45&lt;=5,0,IF($J45&gt;50,45+INT(($J45-50)/2),$J45-5)),"AGE!"))),"Gender!")))</f>
        <v>41</v>
      </c>
      <c r="L45" s="22">
        <v>37</v>
      </c>
      <c r="M45" s="22">
        <f t="shared" si="7"/>
        <v>36</v>
      </c>
      <c r="N45" s="22">
        <v>15</v>
      </c>
      <c r="O45" s="22">
        <f t="shared" si="8"/>
        <v>54</v>
      </c>
      <c r="P45" s="13">
        <v>0.007242824074074073</v>
      </c>
      <c r="Q45" s="22">
        <f>(IF(OR($D45="m",$D45="M"),IF(($C45&gt;=20)*($C45&lt;=29),LOOKUP(P45,'XX Run Calc XX'!$A$2:$A$140,'XX Run Calc XX'!$C$2:$C$140),IF(($C45&gt;=30)*($C45&lt;=39),LOOKUP(P45,'XX Run Calc XX'!$A$2:$A$140,'XX Run Calc XX'!$D$2:$D$140),IF(($C45&gt;=40)*($C45&lt;=49),LOOKUP(P45,'XX Run Calc XX'!$A$2:$A$140,'XX Run Calc XX'!$E$2:$E$140),IF($C45&gt;=50,LOOKUP(P45,'XX Run Calc XX'!$A$2:$A$140,'XX Run Calc XX'!$F$2:$F$140),"AGE!")))),IF(OR($D45="f",$D45="F"),IF(($C45&gt;=20)*($C45&lt;=29),LOOKUP(P45,'XX Run Calc XX'!$A$2:$A$140,'XX Run Calc XX'!$I$2:$I$140),IF(($C45&gt;=30)*($C45&lt;=39),LOOKUP(P45,'XX Run Calc XX'!$A$2:$A$140,'XX Run Calc XX'!$J$2:$J$140),IF($C45&gt;=40,LOOKUP(P45,'XX Run Calc XX'!$A$2:$A$140,'XX Run Calc XX'!$K$2:$K$140),"AGE!"))),"Gender!")))</f>
        <v>89</v>
      </c>
      <c r="R45" s="13">
        <v>0.000944675925925926</v>
      </c>
      <c r="S45" s="22">
        <f>LOOKUP($R45,'XX Ag Calc XX'!$A$3:$A$122,'XX Ag Calc XX'!$C$3:$C$122)</f>
        <v>38</v>
      </c>
      <c r="T45" s="34">
        <f t="shared" si="9"/>
        <v>318</v>
      </c>
    </row>
    <row r="46" spans="1:20" ht="17.25">
      <c r="A46" s="12" t="s">
        <v>85</v>
      </c>
      <c r="B46" s="12" t="s">
        <v>38</v>
      </c>
      <c r="C46" s="35">
        <v>25</v>
      </c>
      <c r="D46" s="22" t="s">
        <v>22</v>
      </c>
      <c r="E46" s="15">
        <v>71</v>
      </c>
      <c r="F46" s="21">
        <v>170</v>
      </c>
      <c r="G46" s="22">
        <v>265</v>
      </c>
      <c r="H46" s="33">
        <f t="shared" si="5"/>
        <v>1.5588235294117647</v>
      </c>
      <c r="I46" s="22">
        <f t="shared" si="6"/>
        <v>52</v>
      </c>
      <c r="J46" s="22">
        <v>53</v>
      </c>
      <c r="K46" s="22">
        <f>(IF(OR($D46="m",$D46="M"),IF(($C46&gt;=20)*($C46&lt;=29),IF($J46&lt;=17,0,IF($J46&gt;62,45+INT(("$e4j3"-B489)/2),$J46-17)),IF(($C46&gt;=30)*($C46&lt;=39),IF($J46&lt;=12,0,IF($J46&gt;57,45+INT(($J46-57)/2),$J46-12)),IF(($C46&gt;=40)*($C46&lt;=49),IF($J46&lt;=7,0,IF($J46&gt;52,45+INT(($J46-52)/2),$J46-7)),IF($C46&gt;=50,IF($J46&lt;=5,0,IF($J46&gt;50,45+INT(($J46-50)/2),$J46-5)),"AGE!")))),IF(OR($D46="f",$D46="F"),IF(($C46&gt;=20)*($C46&lt;=29),IF($J46&lt;=14,0,IF($J46&gt;59,45+INT(($J46-59)/2),$J46-14)),IF(($C46&gt;=30)*($C46&lt;=39),IF($J46&lt;=11,0,IF($J46&gt;56,45+INT(($J46-56)/2),$J46-11)),IF($C46&gt;=40,IF($J46&lt;=5,0,IF($J46&gt;50,45+INT(($J46-50)/2),$J46-5)),"AGE!"))),"Gender!")))</f>
        <v>36</v>
      </c>
      <c r="L46" s="22">
        <v>30</v>
      </c>
      <c r="M46" s="22">
        <f t="shared" si="7"/>
        <v>27</v>
      </c>
      <c r="N46" s="22">
        <v>30</v>
      </c>
      <c r="O46" s="22">
        <f t="shared" si="8"/>
        <v>75</v>
      </c>
      <c r="P46" s="13">
        <v>0.007802314814814815</v>
      </c>
      <c r="Q46" s="22">
        <f>(IF(OR($D46="m",$D46="M"),IF(($C46&gt;=20)*($C46&lt;=29),LOOKUP(P46,'XX Run Calc XX'!$A$2:$A$140,'XX Run Calc XX'!$C$2:$C$140),IF(($C46&gt;=30)*($C46&lt;=39),LOOKUP(P46,'XX Run Calc XX'!$A$2:$A$140,'XX Run Calc XX'!$D$2:$D$140),IF(($C46&gt;=40)*($C46&lt;=49),LOOKUP(P46,'XX Run Calc XX'!$A$2:$A$140,'XX Run Calc XX'!$E$2:$E$140),IF($C46&gt;=50,LOOKUP(P46,'XX Run Calc XX'!$A$2:$A$140,'XX Run Calc XX'!$F$2:$F$140),"AGE!")))),IF(OR($D46="f",$D46="F"),IF(($C46&gt;=20)*($C46&lt;=29),LOOKUP(P46,'XX Run Calc XX'!$A$2:$A$140,'XX Run Calc XX'!$I$2:$I$140),IF(($C46&gt;=30)*($C46&lt;=39),LOOKUP(P46,'XX Run Calc XX'!$A$2:$A$140,'XX Run Calc XX'!$J$2:$J$140),IF($C46&gt;=40,LOOKUP(P46,'XX Run Calc XX'!$A$2:$A$140,'XX Run Calc XX'!$K$2:$K$140),"AGE!"))),"Gender!")))</f>
        <v>80</v>
      </c>
      <c r="R46" s="13">
        <v>0.0008839120370370371</v>
      </c>
      <c r="S46" s="22">
        <v>44</v>
      </c>
      <c r="T46" s="34">
        <f t="shared" si="9"/>
        <v>314</v>
      </c>
    </row>
    <row r="47" spans="1:20" ht="17.25">
      <c r="A47" s="12" t="s">
        <v>86</v>
      </c>
      <c r="B47" s="12" t="s">
        <v>87</v>
      </c>
      <c r="C47" s="35">
        <v>33</v>
      </c>
      <c r="D47" s="22" t="s">
        <v>22</v>
      </c>
      <c r="E47" s="15">
        <v>67</v>
      </c>
      <c r="F47" s="21">
        <v>224</v>
      </c>
      <c r="G47" s="22">
        <v>455</v>
      </c>
      <c r="H47" s="33">
        <f t="shared" si="5"/>
        <v>2.03125</v>
      </c>
      <c r="I47" s="22">
        <f t="shared" si="6"/>
        <v>73</v>
      </c>
      <c r="J47" s="22">
        <v>47</v>
      </c>
      <c r="K47" s="22">
        <f>(IF(OR($D47="m",$D47="M"),IF(($C47&gt;=20)*($C47&lt;=29),IF($J47&lt;=17,0,IF($J47&gt;62,45+INT(("$e4j3"-B506)/2),$J47-17)),IF(($C47&gt;=30)*($C47&lt;=39),IF($J47&lt;=12,0,IF($J47&gt;57,45+INT(($J47-57)/2),$J47-12)),IF(($C47&gt;=40)*($C47&lt;=49),IF($J47&lt;=7,0,IF($J47&gt;52,45+INT(($J47-52)/2),$J47-7)),IF($C47&gt;=50,IF($J47&lt;=5,0,IF($J47&gt;50,45+INT(($J47-50)/2),$J47-5)),"AGE!")))),IF(OR($D47="f",$D47="F"),IF(($C47&gt;=20)*($C47&lt;=29),IF($J47&lt;=14,0,IF($J47&gt;59,45+INT(($J47-59)/2),$J47-14)),IF(($C47&gt;=30)*($C47&lt;=39),IF($J47&lt;=11,0,IF($J47&gt;56,45+INT(($J47-56)/2),$J47-11)),IF($C47&gt;=40,IF($J47&lt;=5,0,IF($J47&gt;50,45+INT(($J47-50)/2),$J47-5)),"AGE!"))),"Gender!")))</f>
        <v>35</v>
      </c>
      <c r="L47" s="22">
        <v>34</v>
      </c>
      <c r="M47" s="22">
        <f t="shared" si="7"/>
        <v>33</v>
      </c>
      <c r="N47" s="22">
        <v>20</v>
      </c>
      <c r="O47" s="22">
        <f t="shared" si="8"/>
        <v>66</v>
      </c>
      <c r="P47" s="13">
        <v>0.009795370370370371</v>
      </c>
      <c r="Q47" s="22">
        <f>(IF(OR($D47="m",$D47="M"),IF(($C47&gt;=20)*($C47&lt;=29),LOOKUP(P47,'XX Run Calc XX'!$A$2:$A$140,'XX Run Calc XX'!$C$2:$C$140),IF(($C47&gt;=30)*($C47&lt;=39),LOOKUP(P47,'XX Run Calc XX'!$A$2:$A$140,'XX Run Calc XX'!$D$2:$D$140),IF(($C47&gt;=40)*($C47&lt;=49),LOOKUP(P47,'XX Run Calc XX'!$A$2:$A$140,'XX Run Calc XX'!$E$2:$E$140),IF($C47&gt;=50,LOOKUP(P47,'XX Run Calc XX'!$A$2:$A$140,'XX Run Calc XX'!$F$2:$F$140),"AGE!")))),IF(OR($D47="f",$D47="F"),IF(($C47&gt;=20)*($C47&lt;=29),LOOKUP(P47,'XX Run Calc XX'!$A$2:$A$140,'XX Run Calc XX'!$I$2:$I$140),IF(($C47&gt;=30)*($C47&lt;=39),LOOKUP(P47,'XX Run Calc XX'!$A$2:$A$140,'XX Run Calc XX'!$J$2:$J$140),IF($C47&gt;=40,LOOKUP(P47,'XX Run Calc XX'!$A$2:$A$140,'XX Run Calc XX'!$K$2:$K$140),"AGE!"))),"Gender!")))</f>
        <v>67</v>
      </c>
      <c r="R47" s="13">
        <v>0.0009363425925925927</v>
      </c>
      <c r="S47" s="22">
        <f>LOOKUP($R47,'XX Ag Calc XX'!$A$3:$A$122,'XX Ag Calc XX'!$C$3:$C$122)</f>
        <v>39</v>
      </c>
      <c r="T47" s="34">
        <f t="shared" si="9"/>
        <v>313</v>
      </c>
    </row>
    <row r="48" spans="1:20" ht="17.25">
      <c r="A48" s="12" t="s">
        <v>88</v>
      </c>
      <c r="B48" s="12" t="s">
        <v>58</v>
      </c>
      <c r="C48" s="35">
        <v>27</v>
      </c>
      <c r="D48" s="22" t="s">
        <v>22</v>
      </c>
      <c r="E48" s="15">
        <v>69</v>
      </c>
      <c r="F48" s="21">
        <v>189</v>
      </c>
      <c r="G48" s="22">
        <v>300</v>
      </c>
      <c r="H48" s="33">
        <f t="shared" si="5"/>
        <v>1.5873015873015872</v>
      </c>
      <c r="I48" s="22">
        <f t="shared" si="6"/>
        <v>53</v>
      </c>
      <c r="J48" s="22">
        <v>51</v>
      </c>
      <c r="K48" s="22">
        <f>(IF(OR($D48="m",$D48="M"),IF(($C48&gt;=20)*($C48&lt;=29),IF($J48&lt;=17,0,IF($J48&gt;62,45+INT(("$e4j3"-B507)/2),$J48-17)),IF(($C48&gt;=30)*($C48&lt;=39),IF($J48&lt;=12,0,IF($J48&gt;57,45+INT(($J48-57)/2),$J48-12)),IF(($C48&gt;=40)*($C48&lt;=49),IF($J48&lt;=7,0,IF($J48&gt;52,45+INT(($J48-52)/2),$J48-7)),IF($C48&gt;=50,IF($J48&lt;=5,0,IF($J48&gt;50,45+INT(($J48-50)/2),$J48-5)),"AGE!")))),IF(OR($D48="f",$D48="F"),IF(($C48&gt;=20)*($C48&lt;=29),IF($J48&lt;=14,0,IF($J48&gt;59,45+INT(($J48-59)/2),$J48-14)),IF(($C48&gt;=30)*($C48&lt;=39),IF($J48&lt;=11,0,IF($J48&gt;56,45+INT(($J48-56)/2),$J48-11)),IF($C48&gt;=40,IF($J48&lt;=5,0,IF($J48&gt;50,45+INT(($J48-50)/2),$J48-5)),"AGE!"))),"Gender!")))</f>
        <v>34</v>
      </c>
      <c r="L48" s="22">
        <v>28</v>
      </c>
      <c r="M48" s="22">
        <f t="shared" si="7"/>
        <v>25</v>
      </c>
      <c r="N48" s="22">
        <v>28</v>
      </c>
      <c r="O48" s="22">
        <f t="shared" si="8"/>
        <v>73</v>
      </c>
      <c r="P48" s="13">
        <v>0.007298032407407407</v>
      </c>
      <c r="Q48" s="22">
        <f>(IF(OR($D48="m",$D48="M"),IF(($C48&gt;=20)*($C48&lt;=29),LOOKUP(P48,'XX Run Calc XX'!$A$2:$A$140,'XX Run Calc XX'!$C$2:$C$140),IF(($C48&gt;=30)*($C48&lt;=39),LOOKUP(P48,'XX Run Calc XX'!$A$2:$A$140,'XX Run Calc XX'!$D$2:$D$140),IF(($C48&gt;=40)*($C48&lt;=49),LOOKUP(P48,'XX Run Calc XX'!$A$2:$A$140,'XX Run Calc XX'!$E$2:$E$140),IF($C48&gt;=50,LOOKUP(P48,'XX Run Calc XX'!$A$2:$A$140,'XX Run Calc XX'!$F$2:$F$140),"AGE!")))),IF(OR($D48="f",$D48="F"),IF(($C48&gt;=20)*($C48&lt;=29),LOOKUP(P48,'XX Run Calc XX'!$A$2:$A$140,'XX Run Calc XX'!$I$2:$I$140),IF(($C48&gt;=30)*($C48&lt;=39),LOOKUP(P48,'XX Run Calc XX'!$A$2:$A$140,'XX Run Calc XX'!$J$2:$J$140),IF($C48&gt;=40,LOOKUP(P48,'XX Run Calc XX'!$A$2:$A$140,'XX Run Calc XX'!$K$2:$K$140),"AGE!"))),"Gender!")))</f>
        <v>84</v>
      </c>
      <c r="R48" s="13">
        <v>0.0009005787037037038</v>
      </c>
      <c r="S48" s="22">
        <f>LOOKUP($R48,'XX Ag Calc XX'!$A$3:$A$122,'XX Ag Calc XX'!$C$3:$C$122)</f>
        <v>42</v>
      </c>
      <c r="T48" s="34">
        <f t="shared" si="9"/>
        <v>311</v>
      </c>
    </row>
    <row r="49" spans="1:20" ht="17.25">
      <c r="A49" s="12" t="s">
        <v>89</v>
      </c>
      <c r="B49" s="12" t="s">
        <v>58</v>
      </c>
      <c r="C49" s="35">
        <v>26</v>
      </c>
      <c r="D49" s="22" t="s">
        <v>22</v>
      </c>
      <c r="E49" s="15">
        <v>71</v>
      </c>
      <c r="F49" s="21">
        <v>194</v>
      </c>
      <c r="G49" s="22">
        <v>235</v>
      </c>
      <c r="H49" s="33">
        <f t="shared" si="5"/>
        <v>1.211340206185567</v>
      </c>
      <c r="I49" s="22">
        <f t="shared" si="6"/>
        <v>38</v>
      </c>
      <c r="J49" s="22">
        <v>51</v>
      </c>
      <c r="K49" s="22">
        <f>(IF(OR($D49="m",$D49="M"),IF(($C49&gt;=20)*($C49&lt;=29),IF($J49&lt;=17,0,IF($J49&gt;62,45+INT(("$e4j3"-B508)/2),$J49-17)),IF(($C49&gt;=30)*($C49&lt;=39),IF($J49&lt;=12,0,IF($J49&gt;57,45+INT(($J49-57)/2),$J49-12)),IF(($C49&gt;=40)*($C49&lt;=49),IF($J49&lt;=7,0,IF($J49&gt;52,45+INT(($J49-52)/2),$J49-7)),IF($C49&gt;=50,IF($J49&lt;=5,0,IF($J49&gt;50,45+INT(($J49-50)/2),$J49-5)),"AGE!")))),IF(OR($D49="f",$D49="F"),IF(($C49&gt;=20)*($C49&lt;=29),IF($J49&lt;=14,0,IF($J49&gt;59,45+INT(($J49-59)/2),$J49-14)),IF(($C49&gt;=30)*($C49&lt;=39),IF($J49&lt;=11,0,IF($J49&gt;56,45+INT(($J49-56)/2),$J49-11)),IF($C49&gt;=40,IF($J49&lt;=5,0,IF($J49&gt;50,45+INT(($J49-50)/2),$J49-5)),"AGE!"))),"Gender!")))</f>
        <v>34</v>
      </c>
      <c r="L49" s="22">
        <v>39</v>
      </c>
      <c r="M49" s="22">
        <f t="shared" si="7"/>
        <v>36</v>
      </c>
      <c r="N49" s="22">
        <v>22</v>
      </c>
      <c r="O49" s="22">
        <f t="shared" si="8"/>
        <v>67</v>
      </c>
      <c r="P49" s="13">
        <v>0.007195138888888889</v>
      </c>
      <c r="Q49" s="22">
        <f>(IF(OR($D49="m",$D49="M"),IF(($C49&gt;=20)*($C49&lt;=29),LOOKUP(P49,'XX Run Calc XX'!$A$2:$A$140,'XX Run Calc XX'!$C$2:$C$140),IF(($C49&gt;=30)*($C49&lt;=39),LOOKUP(P49,'XX Run Calc XX'!$A$2:$A$140,'XX Run Calc XX'!$D$2:$D$140),IF(($C49&gt;=40)*($C49&lt;=49),LOOKUP(P49,'XX Run Calc XX'!$A$2:$A$140,'XX Run Calc XX'!$E$2:$E$140),IF($C49&gt;=50,LOOKUP(P49,'XX Run Calc XX'!$A$2:$A$140,'XX Run Calc XX'!$F$2:$F$140),"AGE!")))),IF(OR($D49="f",$D49="F"),IF(($C49&gt;=20)*($C49&lt;=29),LOOKUP(P49,'XX Run Calc XX'!$A$2:$A$140,'XX Run Calc XX'!$I$2:$I$140),IF(($C49&gt;=30)*($C49&lt;=39),LOOKUP(P49,'XX Run Calc XX'!$A$2:$A$140,'XX Run Calc XX'!$J$2:$J$140),IF($C49&gt;=40,LOOKUP(P49,'XX Run Calc XX'!$A$2:$A$140,'XX Run Calc XX'!$K$2:$K$140),"AGE!"))),"Gender!")))</f>
        <v>85</v>
      </c>
      <c r="R49" s="13">
        <v>0.0008200231481481481</v>
      </c>
      <c r="S49" s="22">
        <f>LOOKUP($R49,'XX Ag Calc XX'!$A$3:$A$122,'XX Ag Calc XX'!$C$3:$C$122)</f>
        <v>49</v>
      </c>
      <c r="T49" s="34">
        <f t="shared" si="9"/>
        <v>309</v>
      </c>
    </row>
    <row r="50" spans="1:20" ht="17.25">
      <c r="A50" s="12" t="s">
        <v>90</v>
      </c>
      <c r="B50" s="12" t="s">
        <v>29</v>
      </c>
      <c r="C50" s="35">
        <v>24</v>
      </c>
      <c r="D50" s="22" t="s">
        <v>22</v>
      </c>
      <c r="E50" s="15">
        <v>68</v>
      </c>
      <c r="F50" s="21">
        <v>193</v>
      </c>
      <c r="G50" s="22">
        <v>280</v>
      </c>
      <c r="H50" s="33">
        <f t="shared" si="5"/>
        <v>1.450777202072539</v>
      </c>
      <c r="I50" s="22">
        <f t="shared" si="6"/>
        <v>48</v>
      </c>
      <c r="J50" s="22">
        <v>48</v>
      </c>
      <c r="K50" s="22">
        <f>(IF(OR($D50="m",$D50="M"),IF(($C50&gt;=20)*($C50&lt;=29),IF($J50&lt;=17,0,IF($J50&gt;62,45+INT(("$e4j3"-B513)/2),$J50-17)),IF(($C50&gt;=30)*($C50&lt;=39),IF($J50&lt;=12,0,IF($J50&gt;57,45+INT(($J50-57)/2),$J50-12)),IF(($C50&gt;=40)*($C50&lt;=49),IF($J50&lt;=7,0,IF($J50&gt;52,45+INT(($J50-52)/2),$J50-7)),IF($C50&gt;=50,IF($J50&lt;=5,0,IF($J50&gt;50,45+INT(($J50-50)/2),$J50-5)),"AGE!")))),IF(OR($D50="f",$D50="F"),IF(($C50&gt;=20)*($C50&lt;=29),IF($J50&lt;=14,0,IF($J50&gt;59,45+INT(($J50-59)/2),$J50-14)),IF(($C50&gt;=30)*($C50&lt;=39),IF($J50&lt;=11,0,IF($J50&gt;56,45+INT(($J50-56)/2),$J50-11)),IF($C50&gt;=40,IF($J50&lt;=5,0,IF($J50&gt;50,45+INT(($J50-50)/2),$J50-5)),"AGE!"))),"Gender!")))</f>
        <v>31</v>
      </c>
      <c r="L50" s="22">
        <v>44</v>
      </c>
      <c r="M50" s="22">
        <f t="shared" si="7"/>
        <v>41</v>
      </c>
      <c r="N50" s="22">
        <v>20</v>
      </c>
      <c r="O50" s="22">
        <f t="shared" si="8"/>
        <v>65</v>
      </c>
      <c r="P50" s="13">
        <v>0.00736724537037037</v>
      </c>
      <c r="Q50" s="22">
        <f>(IF(OR($D50="m",$D50="M"),IF(($C50&gt;=20)*($C50&lt;=29),LOOKUP(P50,'XX Run Calc XX'!$A$2:$A$140,'XX Run Calc XX'!$C$2:$C$140),IF(($C50&gt;=30)*($C50&lt;=39),LOOKUP(P50,'XX Run Calc XX'!$A$2:$A$140,'XX Run Calc XX'!$D$2:$D$140),IF(($C50&gt;=40)*($C50&lt;=49),LOOKUP(P50,'XX Run Calc XX'!$A$2:$A$140,'XX Run Calc XX'!$E$2:$E$140),IF($C50&gt;=50,LOOKUP(P50,'XX Run Calc XX'!$A$2:$A$140,'XX Run Calc XX'!$F$2:$F$140),"AGE!")))),IF(OR($D50="f",$D50="F"),IF(($C50&gt;=20)*($C50&lt;=29),LOOKUP(P50,'XX Run Calc XX'!$A$2:$A$140,'XX Run Calc XX'!$I$2:$I$140),IF(($C50&gt;=30)*($C50&lt;=39),LOOKUP(P50,'XX Run Calc XX'!$A$2:$A$140,'XX Run Calc XX'!$J$2:$J$140),IF($C50&gt;=40,LOOKUP(P50,'XX Run Calc XX'!$A$2:$A$140,'XX Run Calc XX'!$K$2:$K$140),"AGE!"))),"Gender!")))</f>
        <v>84</v>
      </c>
      <c r="R50" s="13">
        <v>0.0009313657407407407</v>
      </c>
      <c r="S50" s="22">
        <v>40</v>
      </c>
      <c r="T50" s="34">
        <f t="shared" si="9"/>
        <v>309</v>
      </c>
    </row>
    <row r="51" spans="1:20" ht="17.25">
      <c r="A51" s="12" t="s">
        <v>91</v>
      </c>
      <c r="B51" s="12" t="s">
        <v>83</v>
      </c>
      <c r="C51" s="35">
        <v>30</v>
      </c>
      <c r="D51" s="22" t="s">
        <v>22</v>
      </c>
      <c r="E51" s="15">
        <v>69</v>
      </c>
      <c r="F51" s="21">
        <v>215</v>
      </c>
      <c r="G51" s="22">
        <v>360</v>
      </c>
      <c r="H51" s="33">
        <f t="shared" si="5"/>
        <v>1.6744186046511629</v>
      </c>
      <c r="I51" s="22">
        <f t="shared" si="6"/>
        <v>58</v>
      </c>
      <c r="J51" s="22">
        <v>58</v>
      </c>
      <c r="K51" s="22">
        <f>(IF(OR($D51="m",$D51="M"),IF(($C51&gt;=20)*($C51&lt;=29),IF($J51&lt;=17,0,IF($J51&gt;62,45+INT(("$e4j3"-B514)/2),$J51-17)),IF(($C51&gt;=30)*($C51&lt;=39),IF($J51&lt;=12,0,IF($J51&gt;57,45+INT(($J51-57)/2),$J51-12)),IF(($C51&gt;=40)*($C51&lt;=49),IF($J51&lt;=7,0,IF($J51&gt;52,45+INT(($J51-52)/2),$J51-7)),IF($C51&gt;=50,IF($J51&lt;=5,0,IF($J51&gt;50,45+INT(($J51-50)/2),$J51-5)),"AGE!")))),IF(OR($D51="f",$D51="F"),IF(($C51&gt;=20)*($C51&lt;=29),IF($J51&lt;=14,0,IF($J51&gt;59,45+INT(($J51-59)/2),$J51-14)),IF(($C51&gt;=30)*($C51&lt;=39),IF($J51&lt;=11,0,IF($J51&gt;56,45+INT(($J51-56)/2),$J51-11)),IF($C51&gt;=40,IF($J51&lt;=5,0,IF($J51&gt;50,45+INT(($J51-50)/2),$J51-5)),"AGE!"))),"Gender!")))</f>
        <v>45</v>
      </c>
      <c r="L51" s="22">
        <v>27</v>
      </c>
      <c r="M51" s="22">
        <f t="shared" si="7"/>
        <v>26</v>
      </c>
      <c r="N51" s="22">
        <v>20</v>
      </c>
      <c r="O51" s="22">
        <f t="shared" si="8"/>
        <v>66</v>
      </c>
      <c r="P51" s="13">
        <v>0.00862037037037037</v>
      </c>
      <c r="Q51" s="22">
        <f>(IF(OR($D51="m",$D51="M"),IF(($C51&gt;=20)*($C51&lt;=29),LOOKUP(P51,'XX Run Calc XX'!$A$2:$A$140,'XX Run Calc XX'!$C$2:$C$140),IF(($C51&gt;=30)*($C51&lt;=39),LOOKUP(P51,'XX Run Calc XX'!$A$2:$A$140,'XX Run Calc XX'!$D$2:$D$140),IF(($C51&gt;=40)*($C51&lt;=49),LOOKUP(P51,'XX Run Calc XX'!$A$2:$A$140,'XX Run Calc XX'!$E$2:$E$140),IF($C51&gt;=50,LOOKUP(P51,'XX Run Calc XX'!$A$2:$A$140,'XX Run Calc XX'!$F$2:$F$140),"AGE!")))),IF(OR($D51="f",$D51="F"),IF(($C51&gt;=20)*($C51&lt;=29),LOOKUP(P51,'XX Run Calc XX'!$A$2:$A$140,'XX Run Calc XX'!$I$2:$I$140),IF(($C51&gt;=30)*($C51&lt;=39),LOOKUP(P51,'XX Run Calc XX'!$A$2:$A$140,'XX Run Calc XX'!$J$2:$J$140),IF($C51&gt;=40,LOOKUP(P51,'XX Run Calc XX'!$A$2:$A$140,'XX Run Calc XX'!$K$2:$K$140),"AGE!"))),"Gender!")))</f>
        <v>77</v>
      </c>
      <c r="R51" s="13">
        <v>0.0009523148148148148</v>
      </c>
      <c r="S51" s="22">
        <f>LOOKUP($R51,'XX Ag Calc XX'!$A$3:$A$122,'XX Ag Calc XX'!$C$3:$C$122)</f>
        <v>37</v>
      </c>
      <c r="T51" s="34">
        <f t="shared" si="9"/>
        <v>309</v>
      </c>
    </row>
    <row r="52" spans="1:20" ht="17.25">
      <c r="A52" s="12" t="s">
        <v>92</v>
      </c>
      <c r="B52" s="12" t="s">
        <v>46</v>
      </c>
      <c r="C52" s="36">
        <v>37</v>
      </c>
      <c r="D52" s="22" t="s">
        <v>22</v>
      </c>
      <c r="E52" s="15">
        <v>66</v>
      </c>
      <c r="F52" s="21">
        <v>175</v>
      </c>
      <c r="G52" s="22">
        <v>315</v>
      </c>
      <c r="H52" s="33">
        <f t="shared" si="5"/>
        <v>1.8</v>
      </c>
      <c r="I52" s="22">
        <f t="shared" si="6"/>
        <v>64</v>
      </c>
      <c r="J52" s="22">
        <v>48</v>
      </c>
      <c r="K52" s="22">
        <f>(IF(OR($D52="m",$D52="M"),IF(($C52&gt;=20)*($C52&lt;=29),IF($J52&lt;=17,0,IF($J52&gt;62,45+INT(("$e4j3"-B495)/2),$J52-17)),IF(($C52&gt;=30)*($C52&lt;=39),IF($J52&lt;=12,0,IF($J52&gt;57,45+INT(($J52-57)/2),$J52-12)),IF(($C52&gt;=40)*($C52&lt;=49),IF($J52&lt;=7,0,IF($J52&gt;52,45+INT(($J52-52)/2),$J52-7)),IF($C52&gt;=50,IF($J52&lt;=5,0,IF($J52&gt;50,45+INT(($J52-50)/2),$J52-5)),"AGE!")))),IF(OR($D52="f",$D52="F"),IF(($C52&gt;=20)*($C52&lt;=29),IF($J52&lt;=14,0,IF($J52&gt;59,45+INT(($J52-59)/2),$J52-14)),IF(($C52&gt;=30)*($C52&lt;=39),IF($J52&lt;=11,0,IF($J52&gt;56,45+INT(($J52-56)/2),$J52-11)),IF($C52&gt;=40,IF($J52&lt;=5,0,IF($J52&gt;50,45+INT(($J52-50)/2),$J52-5)),"AGE!"))),"Gender!")))</f>
        <v>36</v>
      </c>
      <c r="L52" s="22">
        <v>34</v>
      </c>
      <c r="M52" s="22">
        <f t="shared" si="7"/>
        <v>33</v>
      </c>
      <c r="N52" s="22">
        <v>16</v>
      </c>
      <c r="O52" s="22">
        <f t="shared" si="8"/>
        <v>57</v>
      </c>
      <c r="P52" s="13">
        <v>0.008418287037037037</v>
      </c>
      <c r="Q52" s="22">
        <f>(IF(OR($D52="m",$D52="M"),IF(($C52&gt;=20)*($C52&lt;=29),LOOKUP(P52,'XX Run Calc XX'!$A$2:$A$140,'XX Run Calc XX'!$C$2:$C$140),IF(($C52&gt;=30)*($C52&lt;=39),LOOKUP(P52,'XX Run Calc XX'!$A$2:$A$140,'XX Run Calc XX'!$D$2:$D$140),IF(($C52&gt;=40)*($C52&lt;=49),LOOKUP(P52,'XX Run Calc XX'!$A$2:$A$140,'XX Run Calc XX'!$E$2:$E$140),IF($C52&gt;=50,LOOKUP(P52,'XX Run Calc XX'!$A$2:$A$140,'XX Run Calc XX'!$F$2:$F$140),"AGE!")))),IF(OR($D52="f",$D52="F"),IF(($C52&gt;=20)*($C52&lt;=29),LOOKUP(P52,'XX Run Calc XX'!$A$2:$A$140,'XX Run Calc XX'!$I$2:$I$140),IF(($C52&gt;=30)*($C52&lt;=39),LOOKUP(P52,'XX Run Calc XX'!$A$2:$A$140,'XX Run Calc XX'!$J$2:$J$140),IF($C52&gt;=40,LOOKUP(P52,'XX Run Calc XX'!$A$2:$A$140,'XX Run Calc XX'!$K$2:$K$140),"AGE!"))),"Gender!")))</f>
        <v>79</v>
      </c>
      <c r="R52" s="13">
        <v>0.0009395833333333334</v>
      </c>
      <c r="S52" s="22">
        <v>39</v>
      </c>
      <c r="T52" s="34">
        <f t="shared" si="9"/>
        <v>308</v>
      </c>
    </row>
    <row r="53" spans="1:20" ht="17.25">
      <c r="A53" s="16" t="s">
        <v>93</v>
      </c>
      <c r="B53" s="16" t="s">
        <v>38</v>
      </c>
      <c r="C53" s="38">
        <v>25</v>
      </c>
      <c r="D53" s="24" t="s">
        <v>94</v>
      </c>
      <c r="E53" s="39">
        <v>63</v>
      </c>
      <c r="F53" s="40">
        <v>118</v>
      </c>
      <c r="G53" s="24">
        <v>130</v>
      </c>
      <c r="H53" s="41">
        <f t="shared" si="5"/>
        <v>1.1016949152542372</v>
      </c>
      <c r="I53" s="24">
        <f t="shared" si="6"/>
        <v>44</v>
      </c>
      <c r="J53" s="24">
        <v>58</v>
      </c>
      <c r="K53" s="24">
        <f>(IF(OR($D53="m",$D53="M"),IF(($C53&gt;=20)*($C53&lt;=29),IF($J53&lt;=17,0,IF($J53&gt;62,45+INT(("$e4j3"-B496)/2),$J53-17)),IF(($C53&gt;=30)*($C53&lt;=39),IF($J53&lt;=12,0,IF($J53&gt;57,45+INT(($J53-57)/2),$J53-12)),IF(($C53&gt;=40)*($C53&lt;=49),IF($J53&lt;=7,0,IF($J53&gt;52,45+INT(($J53-52)/2),$J53-7)),IF($C53&gt;=50,IF($J53&lt;=5,0,IF($J53&gt;50,45+INT(($J53-50)/2),$J53-5)),"AGE!")))),IF(OR($D53="f",$D53="F"),IF(($C53&gt;=20)*($C53&lt;=29),IF($J53&lt;=14,0,IF($J53&gt;59,45+INT(($J53-59)/2),$J53-14)),IF(($C53&gt;=30)*($C53&lt;=39),IF($J53&lt;=11,0,IF($J53&gt;56,45+INT(($J53-56)/2),$J53-11)),IF($C53&gt;=40,IF($J53&lt;=5,0,IF($J53&gt;50,45+INT(($J53-50)/2),$J53-5)),"AGE!"))),"Gender!")))</f>
        <v>44</v>
      </c>
      <c r="L53" s="24">
        <v>31</v>
      </c>
      <c r="M53" s="24">
        <f t="shared" si="7"/>
        <v>26</v>
      </c>
      <c r="N53" s="24">
        <v>21</v>
      </c>
      <c r="O53" s="24">
        <f t="shared" si="8"/>
        <v>71</v>
      </c>
      <c r="P53" s="18">
        <v>0.007687731481481482</v>
      </c>
      <c r="Q53" s="24">
        <f>(IF(OR($D53="m",$D53="M"),IF(($C53&gt;=20)*($C53&lt;=29),LOOKUP(P53,'XX Run Calc XX'!$A$2:$A$140,'XX Run Calc XX'!$C$2:$C$140),IF(($C53&gt;=30)*($C53&lt;=39),LOOKUP(P53,'XX Run Calc XX'!$A$2:$A$140,'XX Run Calc XX'!$D$2:$D$140),IF(($C53&gt;=40)*($C53&lt;=49),LOOKUP(P53,'XX Run Calc XX'!$A$2:$A$140,'XX Run Calc XX'!$E$2:$E$140),IF($C53&gt;=50,LOOKUP(P53,'XX Run Calc XX'!$A$2:$A$140,'XX Run Calc XX'!$F$2:$F$140),"AGE!")))),IF(OR($D53="f",$D53="F"),IF(($C53&gt;=20)*($C53&lt;=29),LOOKUP(P53,'XX Run Calc XX'!$A$2:$A$140,'XX Run Calc XX'!$I$2:$I$140),IF(($C53&gt;=30)*($C53&lt;=39),LOOKUP(P53,'XX Run Calc XX'!$A$2:$A$140,'XX Run Calc XX'!$J$2:$J$140),IF($C53&gt;=40,LOOKUP(P53,'XX Run Calc XX'!$A$2:$A$140,'XX Run Calc XX'!$K$2:$K$140),"AGE!"))),"Gender!")))</f>
        <v>91</v>
      </c>
      <c r="R53" s="18">
        <v>0.0010224537037037038</v>
      </c>
      <c r="S53" s="24">
        <v>32</v>
      </c>
      <c r="T53" s="42">
        <f t="shared" si="9"/>
        <v>308</v>
      </c>
    </row>
    <row r="54" spans="1:20" ht="17.25">
      <c r="A54" s="12" t="s">
        <v>95</v>
      </c>
      <c r="B54" s="12" t="s">
        <v>96</v>
      </c>
      <c r="C54" s="35">
        <v>52</v>
      </c>
      <c r="D54" s="22" t="s">
        <v>22</v>
      </c>
      <c r="E54" s="15">
        <v>67</v>
      </c>
      <c r="F54" s="21">
        <v>169</v>
      </c>
      <c r="G54" s="22">
        <v>290</v>
      </c>
      <c r="H54" s="33">
        <f t="shared" si="5"/>
        <v>1.7159763313609468</v>
      </c>
      <c r="I54" s="22">
        <f t="shared" si="6"/>
        <v>68</v>
      </c>
      <c r="J54" s="22">
        <v>51</v>
      </c>
      <c r="K54" s="22">
        <f>(IF(OR($D54="m",$D54="M"),IF(($C54&gt;=20)*($C54&lt;=29),IF($J54&lt;=17,0,IF($J54&gt;62,45+INT(("$e4j3"-B499)/2),$J54-17)),IF(($C54&gt;=30)*($C54&lt;=39),IF($J54&lt;=12,0,IF($J54&gt;57,45+INT(($J54-57)/2),$J54-12)),IF(($C54&gt;=40)*($C54&lt;=49),IF($J54&lt;=7,0,IF($J54&gt;52,45+INT(($J54-52)/2),$J54-7)),IF($C54&gt;=50,IF($J54&lt;=5,0,IF($J54&gt;50,45+INT(($J54-50)/2),$J54-5)),"AGE!")))),IF(OR($D54="f",$D54="F"),IF(($C54&gt;=20)*($C54&lt;=29),IF($J54&lt;=14,0,IF($J54&gt;59,45+INT(($J54-59)/2),$J54-14)),IF(($C54&gt;=30)*($C54&lt;=39),IF($J54&lt;=11,0,IF($J54&gt;56,45+INT(($J54-56)/2),$J54-11)),IF($C54&gt;=40,IF($J54&lt;=5,0,IF($J54&gt;50,45+INT(($J54-50)/2),$J54-5)),"AGE!"))),"Gender!")))</f>
        <v>45</v>
      </c>
      <c r="L54" s="22">
        <v>28</v>
      </c>
      <c r="M54" s="22">
        <f t="shared" si="7"/>
        <v>31</v>
      </c>
      <c r="N54" s="22">
        <v>22</v>
      </c>
      <c r="O54" s="22">
        <f t="shared" si="8"/>
        <v>71</v>
      </c>
      <c r="P54" s="13">
        <v>0.008578935185185186</v>
      </c>
      <c r="Q54" s="22">
        <f>(IF(OR($D54="m",$D54="M"),IF(($C54&gt;=20)*($C54&lt;=29),LOOKUP(P54,'XX Run Calc XX'!$A$2:$A$140,'XX Run Calc XX'!$C$2:$C$140),IF(($C54&gt;=30)*($C54&lt;=39),LOOKUP(P54,'XX Run Calc XX'!$A$2:$A$140,'XX Run Calc XX'!$D$2:$D$140),IF(($C54&gt;=40)*($C54&lt;=49),LOOKUP(P54,'XX Run Calc XX'!$A$2:$A$140,'XX Run Calc XX'!$E$2:$E$140),IF($C54&gt;=50,LOOKUP(P54,'XX Run Calc XX'!$A$2:$A$140,'XX Run Calc XX'!$F$2:$F$140),"AGE!")))),IF(OR($D54="f",$D54="F"),IF(($C54&gt;=20)*($C54&lt;=29),LOOKUP(P54,'XX Run Calc XX'!$A$2:$A$140,'XX Run Calc XX'!$I$2:$I$140),IF(($C54&gt;=30)*($C54&lt;=39),LOOKUP(P54,'XX Run Calc XX'!$A$2:$A$140,'XX Run Calc XX'!$J$2:$J$140),IF($C54&gt;=40,LOOKUP(P54,'XX Run Calc XX'!$A$2:$A$140,'XX Run Calc XX'!$K$2:$K$140),"AGE!"))),"Gender!")))</f>
        <v>92</v>
      </c>
      <c r="R54" s="13">
        <v>0.0016493055555555556</v>
      </c>
      <c r="S54" s="22">
        <f>LOOKUP($R54,'XX Ag Calc XX'!$A$3:$A$122,'XX Ag Calc XX'!$C$3:$C$122)</f>
        <v>0</v>
      </c>
      <c r="T54" s="34">
        <f t="shared" si="9"/>
        <v>307</v>
      </c>
    </row>
    <row r="55" spans="1:20" ht="17.25">
      <c r="A55" s="12" t="s">
        <v>97</v>
      </c>
      <c r="B55" s="12" t="s">
        <v>29</v>
      </c>
      <c r="C55" s="23">
        <v>34</v>
      </c>
      <c r="D55" s="22" t="s">
        <v>22</v>
      </c>
      <c r="E55" s="15">
        <v>70</v>
      </c>
      <c r="F55" s="23">
        <v>199</v>
      </c>
      <c r="G55" s="22">
        <v>250</v>
      </c>
      <c r="H55" s="33">
        <f t="shared" si="5"/>
        <v>1.256281407035176</v>
      </c>
      <c r="I55" s="22">
        <f t="shared" si="6"/>
        <v>42</v>
      </c>
      <c r="J55" s="22">
        <v>54</v>
      </c>
      <c r="K55" s="22">
        <f>(IF(OR($D55="m",$D55="M"),IF(($C55&gt;=20)*($C55&lt;=29),IF($J55&lt;=17,0,IF($J55&gt;62,45+INT(("$e4j3"-B518)/2),$J55-17)),IF(($C55&gt;=30)*($C55&lt;=39),IF($J55&lt;=12,0,IF($J55&gt;57,45+INT(($J55-57)/2),$J55-12)),IF(($C55&gt;=40)*($C55&lt;=49),IF($J55&lt;=7,0,IF($J55&gt;52,45+INT(($J55-52)/2),$J55-7)),IF($C55&gt;=50,IF($J55&lt;=5,0,IF($J55&gt;50,45+INT(($J55-50)/2),$J55-5)),"AGE!")))),IF(OR($D55="f",$D55="F"),IF(($C55&gt;=20)*($C55&lt;=29),IF($J55&lt;=14,0,IF($J55&gt;59,45+INT(($J55-59)/2),$J55-14)),IF(($C55&gt;=30)*($C55&lt;=39),IF($J55&lt;=11,0,IF($J55&gt;56,45+INT(($J55-56)/2),$J55-11)),IF($C55&gt;=40,IF($J55&lt;=5,0,IF($J55&gt;50,45+INT(($J55-50)/2),$J55-5)),"AGE!"))),"Gender!")))</f>
        <v>42</v>
      </c>
      <c r="L55" s="22">
        <v>43</v>
      </c>
      <c r="M55" s="22">
        <f t="shared" si="7"/>
        <v>42</v>
      </c>
      <c r="N55" s="22">
        <v>15</v>
      </c>
      <c r="O55" s="22">
        <f t="shared" si="8"/>
        <v>54</v>
      </c>
      <c r="P55" s="13">
        <v>0.007969328703703702</v>
      </c>
      <c r="Q55" s="22">
        <f>(IF(OR($D55="m",$D55="M"),IF(($C55&gt;=20)*($C55&lt;=29),LOOKUP(P55,'XX Run Calc XX'!$A$2:$A$140,'XX Run Calc XX'!$C$2:$C$140),IF(($C55&gt;=30)*($C55&lt;=39),LOOKUP(P55,'XX Run Calc XX'!$A$2:$A$140,'XX Run Calc XX'!$D$2:$D$140),IF(($C55&gt;=40)*($C55&lt;=49),LOOKUP(P55,'XX Run Calc XX'!$A$2:$A$140,'XX Run Calc XX'!$E$2:$E$140),IF($C55&gt;=50,LOOKUP(P55,'XX Run Calc XX'!$A$2:$A$140,'XX Run Calc XX'!$F$2:$F$140),"AGE!")))),IF(OR($D55="f",$D55="F"),IF(($C55&gt;=20)*($C55&lt;=29),LOOKUP(P55,'XX Run Calc XX'!$A$2:$A$140,'XX Run Calc XX'!$I$2:$I$140),IF(($C55&gt;=30)*($C55&lt;=39),LOOKUP(P55,'XX Run Calc XX'!$A$2:$A$140,'XX Run Calc XX'!$J$2:$J$140),IF($C55&gt;=40,LOOKUP(P55,'XX Run Calc XX'!$A$2:$A$140,'XX Run Calc XX'!$K$2:$K$140),"AGE!"))),"Gender!")))</f>
        <v>83</v>
      </c>
      <c r="R55" s="13">
        <v>0.0008958333333333334</v>
      </c>
      <c r="S55" s="22">
        <v>43</v>
      </c>
      <c r="T55" s="34">
        <f t="shared" si="9"/>
        <v>306</v>
      </c>
    </row>
    <row r="56" spans="1:20" ht="17.25">
      <c r="A56" s="12" t="s">
        <v>98</v>
      </c>
      <c r="B56" s="12" t="s">
        <v>96</v>
      </c>
      <c r="C56" s="35">
        <v>28</v>
      </c>
      <c r="D56" s="22" t="s">
        <v>22</v>
      </c>
      <c r="E56" s="15">
        <v>72</v>
      </c>
      <c r="F56" s="21">
        <v>242</v>
      </c>
      <c r="G56" s="22">
        <v>390</v>
      </c>
      <c r="H56" s="33">
        <f t="shared" si="5"/>
        <v>1.6115702479338843</v>
      </c>
      <c r="I56" s="22">
        <f t="shared" si="6"/>
        <v>54</v>
      </c>
      <c r="J56" s="22">
        <v>53</v>
      </c>
      <c r="K56" s="22">
        <f>(IF(OR($D56="m",$D56="M"),IF(($C56&gt;=20)*($C56&lt;=29),IF($J56&lt;=17,0,IF($J56&gt;62,45+INT(("$e4j3"-B501)/2),$J56-17)),IF(($C56&gt;=30)*($C56&lt;=39),IF($J56&lt;=12,0,IF($J56&gt;57,45+INT(($J56-57)/2),$J56-12)),IF(($C56&gt;=40)*($C56&lt;=49),IF($J56&lt;=7,0,IF($J56&gt;52,45+INT(($J56-52)/2),$J56-7)),IF($C56&gt;=50,IF($J56&lt;=5,0,IF($J56&gt;50,45+INT(($J56-50)/2),$J56-5)),"AGE!")))),IF(OR($D56="f",$D56="F"),IF(($C56&gt;=20)*($C56&lt;=29),IF($J56&lt;=14,0,IF($J56&gt;59,45+INT(($J56-59)/2),$J56-14)),IF(($C56&gt;=30)*($C56&lt;=39),IF($J56&lt;=11,0,IF($J56&gt;56,45+INT(($J56-56)/2),$J56-11)),IF($C56&gt;=40,IF($J56&lt;=5,0,IF($J56&gt;50,45+INT(($J56-50)/2),$J56-5)),"AGE!"))),"Gender!")))</f>
        <v>36</v>
      </c>
      <c r="L56" s="22">
        <v>29</v>
      </c>
      <c r="M56" s="22">
        <f t="shared" si="7"/>
        <v>26</v>
      </c>
      <c r="N56" s="22">
        <v>20</v>
      </c>
      <c r="O56" s="22">
        <f t="shared" si="8"/>
        <v>65</v>
      </c>
      <c r="P56" s="13">
        <v>0.0073070601851851855</v>
      </c>
      <c r="Q56" s="22">
        <f>(IF(OR($D56="m",$D56="M"),IF(($C56&gt;=20)*($C56&lt;=29),LOOKUP(P56,'XX Run Calc XX'!$A$2:$A$140,'XX Run Calc XX'!$C$2:$C$140),IF(($C56&gt;=30)*($C56&lt;=39),LOOKUP(P56,'XX Run Calc XX'!$A$2:$A$140,'XX Run Calc XX'!$D$2:$D$140),IF(($C56&gt;=40)*($C56&lt;=49),LOOKUP(P56,'XX Run Calc XX'!$A$2:$A$140,'XX Run Calc XX'!$E$2:$E$140),IF($C56&gt;=50,LOOKUP(P56,'XX Run Calc XX'!$A$2:$A$140,'XX Run Calc XX'!$F$2:$F$140),"AGE!")))),IF(OR($D56="f",$D56="F"),IF(($C56&gt;=20)*($C56&lt;=29),LOOKUP(P56,'XX Run Calc XX'!$A$2:$A$140,'XX Run Calc XX'!$I$2:$I$140),IF(($C56&gt;=30)*($C56&lt;=39),LOOKUP(P56,'XX Run Calc XX'!$A$2:$A$140,'XX Run Calc XX'!$J$2:$J$140),IF($C56&gt;=40,LOOKUP(P56,'XX Run Calc XX'!$A$2:$A$140,'XX Run Calc XX'!$K$2:$K$140),"AGE!"))),"Gender!")))</f>
        <v>84</v>
      </c>
      <c r="R56" s="13">
        <v>0.0009288194444444445</v>
      </c>
      <c r="S56" s="22">
        <v>40</v>
      </c>
      <c r="T56" s="34">
        <f t="shared" si="9"/>
        <v>305</v>
      </c>
    </row>
    <row r="57" spans="1:20" ht="17.25">
      <c r="A57" s="12" t="s">
        <v>99</v>
      </c>
      <c r="B57" s="12" t="s">
        <v>100</v>
      </c>
      <c r="C57" s="35">
        <v>25</v>
      </c>
      <c r="D57" s="22" t="s">
        <v>22</v>
      </c>
      <c r="E57" s="15">
        <v>71</v>
      </c>
      <c r="F57" s="21">
        <v>178</v>
      </c>
      <c r="G57" s="22">
        <v>270</v>
      </c>
      <c r="H57" s="33">
        <f t="shared" si="5"/>
        <v>1.5168539325842696</v>
      </c>
      <c r="I57" s="22">
        <f t="shared" si="6"/>
        <v>50</v>
      </c>
      <c r="J57" s="22">
        <v>41</v>
      </c>
      <c r="K57" s="22">
        <f>(IF(OR($D57="m",$D57="M"),IF(($C57&gt;=20)*($C57&lt;=29),IF($J57&lt;=17,0,IF($J57&gt;62,45+INT(("$e4j3"-B503)/2),$J57-17)),IF(($C57&gt;=30)*($C57&lt;=39),IF($J57&lt;=12,0,IF($J57&gt;57,45+INT(($J57-57)/2),$J57-12)),IF(($C57&gt;=40)*($C57&lt;=49),IF($J57&lt;=7,0,IF($J57&gt;52,45+INT(($J57-52)/2),$J57-7)),IF($C57&gt;=50,IF($J57&lt;=5,0,IF($J57&gt;50,45+INT(($J57-50)/2),$J57-5)),"AGE!")))),IF(OR($D57="f",$D57="F"),IF(($C57&gt;=20)*($C57&lt;=29),IF($J57&lt;=14,0,IF($J57&gt;59,45+INT(($J57-59)/2),$J57-14)),IF(($C57&gt;=30)*($C57&lt;=39),IF($J57&lt;=11,0,IF($J57&gt;56,45+INT(($J57-56)/2),$J57-11)),IF($C57&gt;=40,IF($J57&lt;=5,0,IF($J57&gt;50,45+INT(($J57-50)/2),$J57-5)),"AGE!"))),"Gender!")))</f>
        <v>24</v>
      </c>
      <c r="L57" s="22">
        <v>38</v>
      </c>
      <c r="M57" s="22">
        <f t="shared" si="7"/>
        <v>35</v>
      </c>
      <c r="N57" s="22">
        <v>21</v>
      </c>
      <c r="O57" s="22">
        <f t="shared" si="8"/>
        <v>66</v>
      </c>
      <c r="P57" s="13">
        <v>0.007146643518518519</v>
      </c>
      <c r="Q57" s="22">
        <f>(IF(OR($D57="m",$D57="M"),IF(($C57&gt;=20)*($C57&lt;=29),LOOKUP(P57,'XX Run Calc XX'!$A$2:$A$140,'XX Run Calc XX'!$C$2:$C$140),IF(($C57&gt;=30)*($C57&lt;=39),LOOKUP(P57,'XX Run Calc XX'!$A$2:$A$140,'XX Run Calc XX'!$D$2:$D$140),IF(($C57&gt;=40)*($C57&lt;=49),LOOKUP(P57,'XX Run Calc XX'!$A$2:$A$140,'XX Run Calc XX'!$E$2:$E$140),IF($C57&gt;=50,LOOKUP(P57,'XX Run Calc XX'!$A$2:$A$140,'XX Run Calc XX'!$F$2:$F$140),"AGE!")))),IF(OR($D57="f",$D57="F"),IF(($C57&gt;=20)*($C57&lt;=29),LOOKUP(P57,'XX Run Calc XX'!$A$2:$A$140,'XX Run Calc XX'!$I$2:$I$140),IF(($C57&gt;=30)*($C57&lt;=39),LOOKUP(P57,'XX Run Calc XX'!$A$2:$A$140,'XX Run Calc XX'!$J$2:$J$140),IF($C57&gt;=40,LOOKUP(P57,'XX Run Calc XX'!$A$2:$A$140,'XX Run Calc XX'!$K$2:$K$140),"AGE!"))),"Gender!")))</f>
        <v>86</v>
      </c>
      <c r="R57" s="13">
        <v>0.0009136574074074074</v>
      </c>
      <c r="S57" s="22">
        <f>LOOKUP($R57,'XX Ag Calc XX'!$A$3:$A$122,'XX Ag Calc XX'!$C$3:$C$122)</f>
        <v>41</v>
      </c>
      <c r="T57" s="34">
        <f t="shared" si="9"/>
        <v>302</v>
      </c>
    </row>
    <row r="58" spans="1:20" ht="17.25">
      <c r="A58" s="12" t="s">
        <v>101</v>
      </c>
      <c r="B58" s="12" t="s">
        <v>102</v>
      </c>
      <c r="C58" s="35">
        <v>43</v>
      </c>
      <c r="D58" s="22" t="s">
        <v>22</v>
      </c>
      <c r="E58" s="15">
        <v>66</v>
      </c>
      <c r="F58" s="21">
        <v>181</v>
      </c>
      <c r="G58" s="22">
        <v>275</v>
      </c>
      <c r="H58" s="33">
        <f t="shared" si="5"/>
        <v>1.5193370165745856</v>
      </c>
      <c r="I58" s="22">
        <f t="shared" si="6"/>
        <v>56</v>
      </c>
      <c r="J58" s="22">
        <v>44</v>
      </c>
      <c r="K58" s="22">
        <f>(IF(OR($D58="m",$D58="M"),IF(($C58&gt;=20)*($C58&lt;=29),IF($J58&lt;=17,0,IF($J58&gt;62,45+INT(("$e4j3"-B501)/2),$J58-17)),IF(($C58&gt;=30)*($C58&lt;=39),IF($J58&lt;=12,0,IF($J58&gt;57,45+INT(($J58-57)/2),$J58-12)),IF(($C58&gt;=40)*($C58&lt;=49),IF($J58&lt;=7,0,IF($J58&gt;52,45+INT(($J58-52)/2),$J58-7)),IF($C58&gt;=50,IF($J58&lt;=5,0,IF($J58&gt;50,45+INT(($J58-50)/2),$J58-5)),"AGE!")))),IF(OR($D58="f",$D58="F"),IF(($C58&gt;=20)*($C58&lt;=29),IF($J58&lt;=14,0,IF($J58&gt;59,45+INT(($J58-59)/2),$J58-14)),IF(($C58&gt;=30)*($C58&lt;=39),IF($J58&lt;=11,0,IF($J58&gt;56,45+INT(($J58-56)/2),$J58-11)),IF($C58&gt;=40,IF($J58&lt;=5,0,IF($J58&gt;50,45+INT(($J58-50)/2),$J58-5)),"AGE!"))),"Gender!")))</f>
        <v>37</v>
      </c>
      <c r="L58" s="22">
        <v>23</v>
      </c>
      <c r="M58" s="22">
        <f t="shared" si="7"/>
        <v>22</v>
      </c>
      <c r="N58" s="22">
        <v>16</v>
      </c>
      <c r="O58" s="22">
        <f t="shared" si="8"/>
        <v>63</v>
      </c>
      <c r="P58" s="13">
        <v>0.007261689814814815</v>
      </c>
      <c r="Q58" s="22">
        <f>(IF(OR($D58="m",$D58="M"),IF(($C58&gt;=20)*($C58&lt;=29),LOOKUP(P58,'XX Run Calc XX'!$A$2:$A$140,'XX Run Calc XX'!$C$2:$C$140),IF(($C58&gt;=30)*($C58&lt;=39),LOOKUP(P58,'XX Run Calc XX'!$A$2:$A$140,'XX Run Calc XX'!$D$2:$D$140),IF(($C58&gt;=40)*($C58&lt;=49),LOOKUP(P58,'XX Run Calc XX'!$A$2:$A$140,'XX Run Calc XX'!$E$2:$E$140),IF($C58&gt;=50,LOOKUP(P58,'XX Run Calc XX'!$A$2:$A$140,'XX Run Calc XX'!$F$2:$F$140),"AGE!")))),IF(OR($D58="f",$D58="F"),IF(($C58&gt;=20)*($C58&lt;=29),LOOKUP(P58,'XX Run Calc XX'!$A$2:$A$140,'XX Run Calc XX'!$I$2:$I$140),IF(($C58&gt;=30)*($C58&lt;=39),LOOKUP(P58,'XX Run Calc XX'!$A$2:$A$140,'XX Run Calc XX'!$J$2:$J$140),IF($C58&gt;=40,LOOKUP(P58,'XX Run Calc XX'!$A$2:$A$140,'XX Run Calc XX'!$K$2:$K$140),"AGE!"))),"Gender!")))</f>
        <v>92</v>
      </c>
      <c r="R58" s="13">
        <v>0.001038773148148148</v>
      </c>
      <c r="S58" s="22">
        <f>LOOKUP($R58,'XX Ag Calc XX'!$A$3:$A$122,'XX Ag Calc XX'!$C$3:$C$122)</f>
        <v>30</v>
      </c>
      <c r="T58" s="34">
        <f t="shared" si="9"/>
        <v>300</v>
      </c>
    </row>
    <row r="59" spans="1:20" ht="17.25">
      <c r="A59" s="12" t="s">
        <v>103</v>
      </c>
      <c r="B59" s="12" t="s">
        <v>72</v>
      </c>
      <c r="C59" s="35">
        <v>34</v>
      </c>
      <c r="D59" s="22" t="s">
        <v>22</v>
      </c>
      <c r="E59" s="15">
        <v>71</v>
      </c>
      <c r="F59" s="21">
        <v>177</v>
      </c>
      <c r="G59" s="22">
        <v>235</v>
      </c>
      <c r="H59" s="33">
        <f t="shared" si="5"/>
        <v>1.3276836158192091</v>
      </c>
      <c r="I59" s="22">
        <f t="shared" si="6"/>
        <v>45</v>
      </c>
      <c r="J59" s="22">
        <v>53</v>
      </c>
      <c r="K59" s="22">
        <f>(IF(OR($D59="m",$D59="M"),IF(($C59&gt;=20)*($C59&lt;=29),IF($J59&lt;=17,0,IF($J59&gt;62,45+INT(("$e4j3"-B504)/2),$J59-17)),IF(($C59&gt;=30)*($C59&lt;=39),IF($J59&lt;=12,0,IF($J59&gt;57,45+INT(($J59-57)/2),$J59-12)),IF(($C59&gt;=40)*($C59&lt;=49),IF($J59&lt;=7,0,IF($J59&gt;52,45+INT(($J59-52)/2),$J59-7)),IF($C59&gt;=50,IF($J59&lt;=5,0,IF($J59&gt;50,45+INT(($J59-50)/2),$J59-5)),"AGE!")))),IF(OR($D59="f",$D59="F"),IF(($C59&gt;=20)*($C59&lt;=29),IF($J59&lt;=14,0,IF($J59&gt;59,45+INT(($J59-59)/2),$J59-14)),IF(($C59&gt;=30)*($C59&lt;=39),IF($J59&lt;=11,0,IF($J59&gt;56,45+INT(($J59-56)/2),$J59-11)),IF($C59&gt;=40,IF($J59&lt;=5,0,IF($J59&gt;50,45+INT(($J59-50)/2),$J59-5)),"AGE!"))),"Gender!")))</f>
        <v>41</v>
      </c>
      <c r="L59" s="22">
        <v>41</v>
      </c>
      <c r="M59" s="22">
        <f t="shared" si="7"/>
        <v>40</v>
      </c>
      <c r="N59" s="22">
        <v>15</v>
      </c>
      <c r="O59" s="22">
        <f t="shared" si="8"/>
        <v>54</v>
      </c>
      <c r="P59" s="13">
        <v>0.00826238425925926</v>
      </c>
      <c r="Q59" s="22">
        <f>(IF(OR($D59="m",$D59="M"),IF(($C59&gt;=20)*($C59&lt;=29),LOOKUP(P59,'XX Run Calc XX'!$A$2:$A$140,'XX Run Calc XX'!$C$2:$C$140),IF(($C59&gt;=30)*($C59&lt;=39),LOOKUP(P59,'XX Run Calc XX'!$A$2:$A$140,'XX Run Calc XX'!$D$2:$D$140),IF(($C59&gt;=40)*($C59&lt;=49),LOOKUP(P59,'XX Run Calc XX'!$A$2:$A$140,'XX Run Calc XX'!$E$2:$E$140),IF($C59&gt;=50,LOOKUP(P59,'XX Run Calc XX'!$A$2:$A$140,'XX Run Calc XX'!$F$2:$F$140),"AGE!")))),IF(OR($D59="f",$D59="F"),IF(($C59&gt;=20)*($C59&lt;=29),LOOKUP(P59,'XX Run Calc XX'!$A$2:$A$140,'XX Run Calc XX'!$I$2:$I$140),IF(($C59&gt;=30)*($C59&lt;=39),LOOKUP(P59,'XX Run Calc XX'!$A$2:$A$140,'XX Run Calc XX'!$J$2:$J$140),IF($C59&gt;=40,LOOKUP(P59,'XX Run Calc XX'!$A$2:$A$140,'XX Run Calc XX'!$K$2:$K$140),"AGE!"))),"Gender!")))</f>
        <v>80</v>
      </c>
      <c r="R59" s="13">
        <v>0.0009284722222222222</v>
      </c>
      <c r="S59" s="22">
        <v>40</v>
      </c>
      <c r="T59" s="34">
        <f t="shared" si="9"/>
        <v>300</v>
      </c>
    </row>
    <row r="60" spans="1:20" ht="17.25">
      <c r="A60" s="12" t="s">
        <v>104</v>
      </c>
      <c r="B60" s="12" t="s">
        <v>50</v>
      </c>
      <c r="C60" s="35">
        <v>28</v>
      </c>
      <c r="D60" s="22" t="s">
        <v>22</v>
      </c>
      <c r="E60" s="15">
        <v>70</v>
      </c>
      <c r="F60" s="21">
        <v>209</v>
      </c>
      <c r="G60" s="22">
        <v>300</v>
      </c>
      <c r="H60" s="33">
        <f t="shared" si="5"/>
        <v>1.4354066985645932</v>
      </c>
      <c r="I60" s="22">
        <f t="shared" si="6"/>
        <v>47</v>
      </c>
      <c r="J60" s="22">
        <v>37</v>
      </c>
      <c r="K60" s="22">
        <f>(IF(OR($D60="m",$D60="M"),IF(($C60&gt;=20)*($C60&lt;=29),IF($J60&lt;=17,0,IF($J60&gt;62,45+INT(("$e4j3"-B518)/2),$J60-17)),IF(($C60&gt;=30)*($C60&lt;=39),IF($J60&lt;=12,0,IF($J60&gt;57,45+INT(($J60-57)/2),$J60-12)),IF(($C60&gt;=40)*($C60&lt;=49),IF($J60&lt;=7,0,IF($J60&gt;52,45+INT(($J60-52)/2),$J60-7)),IF($C60&gt;=50,IF($J60&lt;=5,0,IF($J60&gt;50,45+INT(($J60-50)/2),$J60-5)),"AGE!")))),IF(OR($D60="f",$D60="F"),IF(($C60&gt;=20)*($C60&lt;=29),IF($J60&lt;=14,0,IF($J60&gt;59,45+INT(($J60-59)/2),$J60-14)),IF(($C60&gt;=30)*($C60&lt;=39),IF($J60&lt;=11,0,IF($J60&gt;56,45+INT(($J60-56)/2),$J60-11)),IF($C60&gt;=40,IF($J60&lt;=5,0,IF($J60&gt;50,45+INT(($J60-50)/2),$J60-5)),"AGE!"))),"Gender!")))</f>
        <v>20</v>
      </c>
      <c r="L60" s="22">
        <v>30</v>
      </c>
      <c r="M60" s="22">
        <f t="shared" si="7"/>
        <v>27</v>
      </c>
      <c r="N60" s="22">
        <v>21</v>
      </c>
      <c r="O60" s="22">
        <f t="shared" si="8"/>
        <v>66</v>
      </c>
      <c r="P60" s="13">
        <v>0.007048148148148149</v>
      </c>
      <c r="Q60" s="22">
        <f>(IF(OR($D60="m",$D60="M"),IF(($C60&gt;=20)*($C60&lt;=29),LOOKUP(P60,'XX Run Calc XX'!$A$2:$A$140,'XX Run Calc XX'!$C$2:$C$140),IF(($C60&gt;=30)*($C60&lt;=39),LOOKUP(P60,'XX Run Calc XX'!$A$2:$A$140,'XX Run Calc XX'!$D$2:$D$140),IF(($C60&gt;=40)*($C60&lt;=49),LOOKUP(P60,'XX Run Calc XX'!$A$2:$A$140,'XX Run Calc XX'!$E$2:$E$140),IF($C60&gt;=50,LOOKUP(P60,'XX Run Calc XX'!$A$2:$A$140,'XX Run Calc XX'!$F$2:$F$140),"AGE!")))),IF(OR($D60="f",$D60="F"),IF(($C60&gt;=20)*($C60&lt;=29),LOOKUP(P60,'XX Run Calc XX'!$A$2:$A$140,'XX Run Calc XX'!$I$2:$I$140),IF(($C60&gt;=30)*($C60&lt;=39),LOOKUP(P60,'XX Run Calc XX'!$A$2:$A$140,'XX Run Calc XX'!$J$2:$J$140),IF($C60&gt;=40,LOOKUP(P60,'XX Run Calc XX'!$A$2:$A$140,'XX Run Calc XX'!$K$2:$K$140),"AGE!"))),"Gender!")))</f>
        <v>87</v>
      </c>
      <c r="R60" s="13">
        <v>0.0008043981481481482</v>
      </c>
      <c r="S60" s="22">
        <f>LOOKUP($R60,'XX Ag Calc XX'!$A$3:$A$122,'XX Ag Calc XX'!$C$3:$C$122)</f>
        <v>50</v>
      </c>
      <c r="T60" s="34">
        <f t="shared" si="9"/>
        <v>297</v>
      </c>
    </row>
    <row r="61" spans="1:20" ht="17.25">
      <c r="A61" s="12" t="s">
        <v>105</v>
      </c>
      <c r="B61" s="12" t="s">
        <v>106</v>
      </c>
      <c r="C61" s="35">
        <v>24</v>
      </c>
      <c r="D61" s="22" t="s">
        <v>22</v>
      </c>
      <c r="E61" s="15">
        <v>70</v>
      </c>
      <c r="F61" s="21">
        <v>158</v>
      </c>
      <c r="G61" s="22">
        <v>230</v>
      </c>
      <c r="H61" s="33">
        <f t="shared" si="5"/>
        <v>1.4556962025316456</v>
      </c>
      <c r="I61" s="22">
        <f t="shared" si="6"/>
        <v>48</v>
      </c>
      <c r="J61" s="22">
        <v>52</v>
      </c>
      <c r="K61" s="22">
        <f>(IF(OR($D61="m",$D61="M"),IF(($C61&gt;=20)*($C61&lt;=29),IF($J61&lt;=17,0,IF($J61&gt;62,45+INT(("$e4j3"-B520)/2),$J61-17)),IF(($C61&gt;=30)*($C61&lt;=39),IF($J61&lt;=12,0,IF($J61&gt;57,45+INT(($J61-57)/2),$J61-12)),IF(($C61&gt;=40)*($C61&lt;=49),IF($J61&lt;=7,0,IF($J61&gt;52,45+INT(($J61-52)/2),$J61-7)),IF($C61&gt;=50,IF($J61&lt;=5,0,IF($J61&gt;50,45+INT(($J61-50)/2),$J61-5)),"AGE!")))),IF(OR($D61="f",$D61="F"),IF(($C61&gt;=20)*($C61&lt;=29),IF($J61&lt;=14,0,IF($J61&gt;59,45+INT(($J61-59)/2),$J61-14)),IF(($C61&gt;=30)*($C61&lt;=39),IF($J61&lt;=11,0,IF($J61&gt;56,45+INT(($J61-56)/2),$J61-11)),IF($C61&gt;=40,IF($J61&lt;=5,0,IF($J61&gt;50,45+INT(($J61-50)/2),$J61-5)),"AGE!"))),"Gender!")))</f>
        <v>35</v>
      </c>
      <c r="L61" s="22">
        <v>43</v>
      </c>
      <c r="M61" s="22">
        <f t="shared" si="7"/>
        <v>40</v>
      </c>
      <c r="N61" s="22">
        <v>20</v>
      </c>
      <c r="O61" s="22">
        <f t="shared" si="8"/>
        <v>65</v>
      </c>
      <c r="P61" s="13">
        <v>0.007844791666666667</v>
      </c>
      <c r="Q61" s="22">
        <f>(IF(OR($D61="m",$D61="M"),IF(($C61&gt;=20)*($C61&lt;=29),LOOKUP(P61,'XX Run Calc XX'!$A$2:$A$140,'XX Run Calc XX'!$C$2:$C$140),IF(($C61&gt;=30)*($C61&lt;=39),LOOKUP(P61,'XX Run Calc XX'!$A$2:$A$140,'XX Run Calc XX'!$D$2:$D$140),IF(($C61&gt;=40)*($C61&lt;=49),LOOKUP(P61,'XX Run Calc XX'!$A$2:$A$140,'XX Run Calc XX'!$E$2:$E$140),IF($C61&gt;=50,LOOKUP(P61,'XX Run Calc XX'!$A$2:$A$140,'XX Run Calc XX'!$F$2:$F$140),"AGE!")))),IF(OR($D61="f",$D61="F"),IF(($C61&gt;=20)*($C61&lt;=29),LOOKUP(P61,'XX Run Calc XX'!$A$2:$A$140,'XX Run Calc XX'!$I$2:$I$140),IF(($C61&gt;=30)*($C61&lt;=39),LOOKUP(P61,'XX Run Calc XX'!$A$2:$A$140,'XX Run Calc XX'!$J$2:$J$140),IF($C61&gt;=40,LOOKUP(P61,'XX Run Calc XX'!$A$2:$A$140,'XX Run Calc XX'!$K$2:$K$140),"AGE!"))),"Gender!")))</f>
        <v>80</v>
      </c>
      <c r="R61" s="13">
        <v>0.0010503472222222223</v>
      </c>
      <c r="S61" s="22">
        <f>LOOKUP($R61,'XX Ag Calc XX'!$A$3:$A$122,'XX Ag Calc XX'!$C$3:$C$122)</f>
        <v>29</v>
      </c>
      <c r="T61" s="34">
        <f t="shared" si="9"/>
        <v>297</v>
      </c>
    </row>
    <row r="62" spans="1:20" ht="17.25">
      <c r="A62" s="12" t="s">
        <v>107</v>
      </c>
      <c r="B62" s="12" t="s">
        <v>100</v>
      </c>
      <c r="C62" s="35">
        <v>31</v>
      </c>
      <c r="D62" s="22" t="s">
        <v>22</v>
      </c>
      <c r="E62" s="15">
        <v>67</v>
      </c>
      <c r="F62" s="21">
        <v>170</v>
      </c>
      <c r="G62" s="22">
        <v>225</v>
      </c>
      <c r="H62" s="33">
        <f t="shared" si="5"/>
        <v>1.3235294117647058</v>
      </c>
      <c r="I62" s="22">
        <f t="shared" si="6"/>
        <v>44</v>
      </c>
      <c r="J62" s="22">
        <v>46</v>
      </c>
      <c r="K62" s="22">
        <f>(IF(OR($D62="m",$D62="M"),IF(($C62&gt;=20)*($C62&lt;=29),IF($J62&lt;=17,0,IF($J62&gt;62,45+INT(("$e4j3"-B510)/2),$J62-17)),IF(($C62&gt;=30)*($C62&lt;=39),IF($J62&lt;=12,0,IF($J62&gt;57,45+INT(($J62-57)/2),$J62-12)),IF(($C62&gt;=40)*($C62&lt;=49),IF($J62&lt;=7,0,IF($J62&gt;52,45+INT(($J62-52)/2),$J62-7)),IF($C62&gt;=50,IF($J62&lt;=5,0,IF($J62&gt;50,45+INT(($J62-50)/2),$J62-5)),"AGE!")))),IF(OR($D62="f",$D62="F"),IF(($C62&gt;=20)*($C62&lt;=29),IF($J62&lt;=14,0,IF($J62&gt;59,45+INT(($J62-59)/2),$J62-14)),IF(($C62&gt;=30)*($C62&lt;=39),IF($J62&lt;=11,0,IF($J62&gt;56,45+INT(($J62-56)/2),$J62-11)),IF($C62&gt;=40,IF($J62&lt;=5,0,IF($J62&gt;50,45+INT(($J62-50)/2),$J62-5)),"AGE!"))),"Gender!")))</f>
        <v>34</v>
      </c>
      <c r="L62" s="22">
        <v>32</v>
      </c>
      <c r="M62" s="22">
        <f t="shared" si="7"/>
        <v>31</v>
      </c>
      <c r="N62" s="22">
        <v>15</v>
      </c>
      <c r="O62" s="22">
        <f t="shared" si="8"/>
        <v>54</v>
      </c>
      <c r="P62" s="13">
        <v>0.0070875</v>
      </c>
      <c r="Q62" s="22">
        <f>(IF(OR($D62="m",$D62="M"),IF(($C62&gt;=20)*($C62&lt;=29),LOOKUP(P62,'XX Run Calc XX'!$A$2:$A$140,'XX Run Calc XX'!$C$2:$C$140),IF(($C62&gt;=30)*($C62&lt;=39),LOOKUP(P62,'XX Run Calc XX'!$A$2:$A$140,'XX Run Calc XX'!$D$2:$D$140),IF(($C62&gt;=40)*($C62&lt;=49),LOOKUP(P62,'XX Run Calc XX'!$A$2:$A$140,'XX Run Calc XX'!$E$2:$E$140),IF($C62&gt;=50,LOOKUP(P62,'XX Run Calc XX'!$A$2:$A$140,'XX Run Calc XX'!$F$2:$F$140),"AGE!")))),IF(OR($D62="f",$D62="F"),IF(($C62&gt;=20)*($C62&lt;=29),LOOKUP(P62,'XX Run Calc XX'!$A$2:$A$140,'XX Run Calc XX'!$I$2:$I$140),IF(($C62&gt;=30)*($C62&lt;=39),LOOKUP(P62,'XX Run Calc XX'!$A$2:$A$140,'XX Run Calc XX'!$J$2:$J$140),IF($C62&gt;=40,LOOKUP(P62,'XX Run Calc XX'!$A$2:$A$140,'XX Run Calc XX'!$K$2:$K$140),"AGE!"))),"Gender!")))</f>
        <v>90</v>
      </c>
      <c r="R62" s="13">
        <v>0.0009070601851851852</v>
      </c>
      <c r="S62" s="22">
        <v>42</v>
      </c>
      <c r="T62" s="34">
        <f t="shared" si="9"/>
        <v>295</v>
      </c>
    </row>
    <row r="63" spans="1:20" ht="17.25">
      <c r="A63" s="12" t="s">
        <v>108</v>
      </c>
      <c r="B63" s="12" t="s">
        <v>109</v>
      </c>
      <c r="C63" s="35">
        <v>37</v>
      </c>
      <c r="D63" s="22" t="s">
        <v>22</v>
      </c>
      <c r="E63" s="15">
        <v>65</v>
      </c>
      <c r="F63" s="21">
        <v>194</v>
      </c>
      <c r="G63" s="22">
        <v>225</v>
      </c>
      <c r="H63" s="33">
        <f t="shared" si="5"/>
        <v>1.1597938144329898</v>
      </c>
      <c r="I63" s="22">
        <f t="shared" si="6"/>
        <v>38</v>
      </c>
      <c r="J63" s="22">
        <v>52</v>
      </c>
      <c r="K63" s="22">
        <f>(IF(OR($D63="m",$D63="M"),IF(($C63&gt;=20)*($C63&lt;=29),IF($J63&lt;=17,0,IF($J63&gt;62,45+INT(("$e4j3"-B518)/2),$J63-17)),IF(($C63&gt;=30)*($C63&lt;=39),IF($J63&lt;=12,0,IF($J63&gt;57,45+INT(($J63-57)/2),$J63-12)),IF(($C63&gt;=40)*($C63&lt;=49),IF($J63&lt;=7,0,IF($J63&gt;52,45+INT(($J63-52)/2),$J63-7)),IF($C63&gt;=50,IF($J63&lt;=5,0,IF($J63&gt;50,45+INT(($J63-50)/2),$J63-5)),"AGE!")))),IF(OR($D63="f",$D63="F"),IF(($C63&gt;=20)*($C63&lt;=29),IF($J63&lt;=14,0,IF($J63&gt;59,45+INT(($J63-59)/2),$J63-14)),IF(($C63&gt;=30)*($C63&lt;=39),IF($J63&lt;=11,0,IF($J63&gt;56,45+INT(($J63-56)/2),$J63-11)),IF($C63&gt;=40,IF($J63&lt;=5,0,IF($J63&gt;50,45+INT(($J63-50)/2),$J63-5)),"AGE!"))),"Gender!")))</f>
        <v>40</v>
      </c>
      <c r="L63" s="22">
        <v>38</v>
      </c>
      <c r="M63" s="22">
        <f t="shared" si="7"/>
        <v>37</v>
      </c>
      <c r="N63" s="22">
        <v>30</v>
      </c>
      <c r="O63" s="22">
        <f t="shared" si="8"/>
        <v>76</v>
      </c>
      <c r="P63" s="13">
        <v>0.009344328703703704</v>
      </c>
      <c r="Q63" s="22">
        <f>(IF(OR($D63="m",$D63="M"),IF(($C63&gt;=20)*($C63&lt;=29),LOOKUP(P63,'XX Run Calc XX'!$A$2:$A$140,'XX Run Calc XX'!$C$2:$C$140),IF(($C63&gt;=30)*($C63&lt;=39),LOOKUP(P63,'XX Run Calc XX'!$A$2:$A$140,'XX Run Calc XX'!$D$2:$D$140),IF(($C63&gt;=40)*($C63&lt;=49),LOOKUP(P63,'XX Run Calc XX'!$A$2:$A$140,'XX Run Calc XX'!$E$2:$E$140),IF($C63&gt;=50,LOOKUP(P63,'XX Run Calc XX'!$A$2:$A$140,'XX Run Calc XX'!$F$2:$F$140),"AGE!")))),IF(OR($D63="f",$D63="F"),IF(($C63&gt;=20)*($C63&lt;=29),LOOKUP(P63,'XX Run Calc XX'!$A$2:$A$140,'XX Run Calc XX'!$I$2:$I$140),IF(($C63&gt;=30)*($C63&lt;=39),LOOKUP(P63,'XX Run Calc XX'!$A$2:$A$140,'XX Run Calc XX'!$J$2:$J$140),IF($C63&gt;=40,LOOKUP(P63,'XX Run Calc XX'!$A$2:$A$140,'XX Run Calc XX'!$K$2:$K$140),"AGE!"))),"Gender!")))</f>
        <v>71</v>
      </c>
      <c r="R63" s="13">
        <v>0.001009837962962963</v>
      </c>
      <c r="S63" s="22">
        <v>33</v>
      </c>
      <c r="T63" s="34">
        <f t="shared" si="9"/>
        <v>295</v>
      </c>
    </row>
    <row r="64" spans="1:20" ht="17.25">
      <c r="A64" s="12" t="s">
        <v>110</v>
      </c>
      <c r="B64" s="12" t="s">
        <v>111</v>
      </c>
      <c r="C64" s="23">
        <v>30</v>
      </c>
      <c r="D64" s="22" t="s">
        <v>22</v>
      </c>
      <c r="E64" s="15">
        <v>72</v>
      </c>
      <c r="F64" s="23">
        <v>191</v>
      </c>
      <c r="G64" s="22">
        <v>240</v>
      </c>
      <c r="H64" s="33">
        <f t="shared" si="5"/>
        <v>1.256544502617801</v>
      </c>
      <c r="I64" s="22">
        <f t="shared" si="6"/>
        <v>42</v>
      </c>
      <c r="J64" s="22">
        <v>43</v>
      </c>
      <c r="K64" s="22">
        <f>(IF(OR($D64="m",$D64="M"),IF(($C64&gt;=20)*($C64&lt;=29),IF($J64&lt;=17,0,IF($J64&gt;62,45+INT(("$e4j3"-B527)/2),$J64-17)),IF(($C64&gt;=30)*($C64&lt;=39),IF($J64&lt;=12,0,IF($J64&gt;57,45+INT(($J64-57)/2),$J64-12)),IF(($C64&gt;=40)*($C64&lt;=49),IF($J64&lt;=7,0,IF($J64&gt;52,45+INT(($J64-52)/2),$J64-7)),IF($C64&gt;=50,IF($J64&lt;=5,0,IF($J64&gt;50,45+INT(($J64-50)/2),$J64-5)),"AGE!")))),IF(OR($D64="f",$D64="F"),IF(($C64&gt;=20)*($C64&lt;=29),IF($J64&lt;=14,0,IF($J64&gt;59,45+INT(($J64-59)/2),$J64-14)),IF(($C64&gt;=30)*($C64&lt;=39),IF($J64&lt;=11,0,IF($J64&gt;56,45+INT(($J64-56)/2),$J64-11)),IF($C64&gt;=40,IF($J64&lt;=5,0,IF($J64&gt;50,45+INT(($J64-50)/2),$J64-5)),"AGE!"))),"Gender!")))</f>
        <v>31</v>
      </c>
      <c r="L64" s="22">
        <v>45</v>
      </c>
      <c r="M64" s="22">
        <f t="shared" si="7"/>
        <v>44</v>
      </c>
      <c r="N64" s="22">
        <v>17</v>
      </c>
      <c r="O64" s="22">
        <f t="shared" si="8"/>
        <v>60</v>
      </c>
      <c r="P64" s="13">
        <v>0.008195833333333333</v>
      </c>
      <c r="Q64" s="22">
        <f>(IF(OR($D64="m",$D64="M"),IF(($C64&gt;=20)*($C64&lt;=29),LOOKUP(P64,'XX Run Calc XX'!$A$2:$A$140,'XX Run Calc XX'!$C$2:$C$140),IF(($C64&gt;=30)*($C64&lt;=39),LOOKUP(P64,'XX Run Calc XX'!$A$2:$A$140,'XX Run Calc XX'!$D$2:$D$140),IF(($C64&gt;=40)*($C64&lt;=49),LOOKUP(P64,'XX Run Calc XX'!$A$2:$A$140,'XX Run Calc XX'!$E$2:$E$140),IF($C64&gt;=50,LOOKUP(P64,'XX Run Calc XX'!$A$2:$A$140,'XX Run Calc XX'!$F$2:$F$140),"AGE!")))),IF(OR($D64="f",$D64="F"),IF(($C64&gt;=20)*($C64&lt;=29),LOOKUP(P64,'XX Run Calc XX'!$A$2:$A$140,'XX Run Calc XX'!$I$2:$I$140),IF(($C64&gt;=30)*($C64&lt;=39),LOOKUP(P64,'XX Run Calc XX'!$A$2:$A$140,'XX Run Calc XX'!$J$2:$J$140),IF($C64&gt;=40,LOOKUP(P64,'XX Run Calc XX'!$A$2:$A$140,'XX Run Calc XX'!$K$2:$K$140),"AGE!"))),"Gender!")))</f>
        <v>81</v>
      </c>
      <c r="R64" s="13">
        <v>0.000973263888888889</v>
      </c>
      <c r="S64" s="22">
        <v>36</v>
      </c>
      <c r="T64" s="34">
        <f t="shared" si="9"/>
        <v>294</v>
      </c>
    </row>
    <row r="65" spans="1:20" s="37" customFormat="1" ht="17.25">
      <c r="A65" s="17" t="s">
        <v>112</v>
      </c>
      <c r="B65" s="12" t="s">
        <v>50</v>
      </c>
      <c r="C65" s="35">
        <v>44</v>
      </c>
      <c r="D65" s="22" t="s">
        <v>22</v>
      </c>
      <c r="E65" s="15">
        <v>70</v>
      </c>
      <c r="F65" s="21">
        <v>222</v>
      </c>
      <c r="G65" s="22">
        <v>370</v>
      </c>
      <c r="H65" s="33">
        <f t="shared" si="5"/>
        <v>1.6666666666666667</v>
      </c>
      <c r="I65" s="22">
        <f t="shared" si="6"/>
        <v>62</v>
      </c>
      <c r="J65" s="22">
        <v>45</v>
      </c>
      <c r="K65" s="22">
        <f>(IF(OR($D65="m",$D65="M"),IF(($C65&gt;=20)*($C65&lt;=29),IF($J65&lt;=17,0,IF($J65&gt;62,45+INT(("$e4j3"-B523)/2),$J65-17)),IF(($C65&gt;=30)*($C65&lt;=39),IF($J65&lt;=12,0,IF($J65&gt;57,45+INT(($J65-57)/2),$J65-12)),IF(($C65&gt;=40)*($C65&lt;=49),IF($J65&lt;=7,0,IF($J65&gt;52,45+INT(($J65-52)/2),$J65-7)),IF($C65&gt;=50,IF($J65&lt;=5,0,IF($J65&gt;50,45+INT(($J65-50)/2),$J65-5)),"AGE!")))),IF(OR($D65="f",$D65="F"),IF(($C65&gt;=20)*($C65&lt;=29),IF($J65&lt;=14,0,IF($J65&gt;59,45+INT(($J65-59)/2),$J65-14)),IF(($C65&gt;=30)*($C65&lt;=39),IF($J65&lt;=11,0,IF($J65&gt;56,45+INT(($J65-56)/2),$J65-11)),IF($C65&gt;=40,IF($J65&lt;=5,0,IF($J65&gt;50,45+INT(($J65-50)/2),$J65-5)),"AGE!"))),"Gender!")))</f>
        <v>38</v>
      </c>
      <c r="L65" s="22">
        <v>41</v>
      </c>
      <c r="M65" s="22">
        <f t="shared" si="7"/>
        <v>40</v>
      </c>
      <c r="N65" s="22">
        <v>15</v>
      </c>
      <c r="O65" s="22">
        <f t="shared" si="8"/>
        <v>60</v>
      </c>
      <c r="P65" s="13">
        <v>0.010417129629629629</v>
      </c>
      <c r="Q65" s="22">
        <f>(IF(OR($D65="m",$D65="M"),IF(($C65&gt;=20)*($C65&lt;=29),LOOKUP(P65,'XX Run Calc XX'!$A$2:$A$140,'XX Run Calc XX'!$C$2:$C$140),IF(($C65&gt;=30)*($C65&lt;=39),LOOKUP(P65,'XX Run Calc XX'!$A$2:$A$140,'XX Run Calc XX'!$D$2:$D$140),IF(($C65&gt;=40)*($C65&lt;=49),LOOKUP(P65,'XX Run Calc XX'!$A$2:$A$140,'XX Run Calc XX'!$E$2:$E$140),IF($C65&gt;=50,LOOKUP(P65,'XX Run Calc XX'!$A$2:$A$140,'XX Run Calc XX'!$F$2:$F$140),"AGE!")))),IF(OR($D65="f",$D65="F"),IF(($C65&gt;=20)*($C65&lt;=29),LOOKUP(P65,'XX Run Calc XX'!$A$2:$A$140,'XX Run Calc XX'!$I$2:$I$140),IF(($C65&gt;=30)*($C65&lt;=39),LOOKUP(P65,'XX Run Calc XX'!$A$2:$A$140,'XX Run Calc XX'!$J$2:$J$140),IF($C65&gt;=40,LOOKUP(P65,'XX Run Calc XX'!$A$2:$A$140,'XX Run Calc XX'!$K$2:$K$140),"AGE!"))),"Gender!")))</f>
        <v>64</v>
      </c>
      <c r="R65" s="13">
        <v>0.001057986111111111</v>
      </c>
      <c r="S65" s="22">
        <v>29</v>
      </c>
      <c r="T65" s="34">
        <f t="shared" si="9"/>
        <v>293</v>
      </c>
    </row>
    <row r="66" spans="1:20" ht="17.25">
      <c r="A66" s="12" t="s">
        <v>113</v>
      </c>
      <c r="B66" s="12" t="s">
        <v>53</v>
      </c>
      <c r="C66" s="35">
        <v>30</v>
      </c>
      <c r="D66" s="22" t="s">
        <v>22</v>
      </c>
      <c r="E66" s="15">
        <v>69</v>
      </c>
      <c r="F66" s="21">
        <v>159</v>
      </c>
      <c r="G66" s="22">
        <v>225</v>
      </c>
      <c r="H66" s="33">
        <f aca="true" t="shared" si="10" ref="H66:H96">G66/F66</f>
        <v>1.4150943396226414</v>
      </c>
      <c r="I66" s="22">
        <f aca="true" t="shared" si="11" ref="I66:I97">IF(G66=0,0,(IF(OR($D66="m",$D66="M"),IF(($C66&gt;=20)*($C66&lt;=29),INT(2*(((100*($G66/$F66))-25)/5)),IF(($C66&gt;=30)*($C66&lt;=39),INT(2*((100*($G66/$F66)-20)/5)),IF(($C66&gt;=40)*($C66&lt;=49),INT(2*((100*($G66/$F66)-10)/5)),IF($C66&gt;=50,INT(2*(((100*($G66/$F66)))/5)),"AGE!")))),IF(OR($D66="f",$D66="F"),IF(($C66&gt;=20)*($C66&lt;=29),INT(2*(((100*($G66/$F66)))/5)),IF(($C66&gt;=30)*($C66&lt;=39),INT(2*((100*($G66/$F66)+5)/5)),IF($C66&gt;=40,INT(2*((100*($G66/$F66)+10)/5)),"AGE!"))),"Gender!"))))</f>
        <v>48</v>
      </c>
      <c r="J66" s="22">
        <v>60</v>
      </c>
      <c r="K66" s="22">
        <f>(IF(OR($D66="m",$D66="M"),IF(($C66&gt;=20)*($C66&lt;=29),IF($J66&lt;=17,0,IF($J66&gt;62,45+INT(("$e4j3"-B527)/2),$J66-17)),IF(($C66&gt;=30)*($C66&lt;=39),IF($J66&lt;=12,0,IF($J66&gt;57,45+INT(($J66-57)/2),$J66-12)),IF(($C66&gt;=40)*($C66&lt;=49),IF($J66&lt;=7,0,IF($J66&gt;52,45+INT(($J66-52)/2),$J66-7)),IF($C66&gt;=50,IF($J66&lt;=5,0,IF($J66&gt;50,45+INT(($J66-50)/2),$J66-5)),"AGE!")))),IF(OR($D66="f",$D66="F"),IF(($C66&gt;=20)*($C66&lt;=29),IF($J66&lt;=14,0,IF($J66&gt;59,45+INT(($J66-59)/2),$J66-14)),IF(($C66&gt;=30)*($C66&lt;=39),IF($J66&lt;=11,0,IF($J66&gt;56,45+INT(($J66-56)/2),$J66-11)),IF($C66&gt;=40,IF($J66&lt;=5,0,IF($J66&gt;50,45+INT(($J66-50)/2),$J66-5)),"AGE!"))),"Gender!")))</f>
        <v>46</v>
      </c>
      <c r="L66" s="22">
        <v>40</v>
      </c>
      <c r="M66" s="22">
        <f aca="true" t="shared" si="12" ref="M66:M97">IF(L66=0,0,(IF(OR($D66="m",$D66="M"),IF(($C66&gt;=20)*($C66&lt;=29),L66-3,IF(($C66&gt;=30)*($C66&lt;=39),L66-1,IF(($C66&gt;=40)*($C66&lt;=49),L66-1,IF($C66&gt;=50,L66+3,"AGE!")))),IF(OR($D66="f",$D66="F"),IF(($C66&gt;=20)*($C66&lt;=29),L66-5,IF(($C66&gt;=30)*($C66&lt;=39),L66-5,IF($C66&gt;=40,L66-1,"AGE!"))),"Gender!"))))</f>
        <v>39</v>
      </c>
      <c r="N66" s="22">
        <v>10</v>
      </c>
      <c r="O66" s="22">
        <f aca="true" t="shared" si="13" ref="O66:O97">(IF(OR($D66="m",$D66="M"),IF(($C66&gt;=20)*($C66&lt;=29),IF($N66=0,0,IF($N66&lt;=19,3*($N66+2),IF($N66=20,65,$N66+45))),IF(($C66&gt;=30)*($C66&lt;=39),IF($N66=0,0,IF($N66&lt;=18,3*($N66+3),IF($N66=19,65,$N66+46))),IF(($C66&gt;=40)*($C66&lt;=49),IF($N66=0,0,IF($N66&lt;=16,3*($N66+5),IF($N66=17,65,$N66+48))),IF($C66&gt;=50,IF($N66=0,0,IF($N66&lt;=15,3*($N66+6),IF($N66=16,65,$N66+49))),"AGE!")))),IF(OR($D66="f",$D66="F"),IF(($C66&gt;=20)*($C66&lt;=29),IF($N66=0,0,IF($N66&lt;=14,3*($N66+7),IF($N66=15,65,$N66+50))),IF(($C66&gt;=30)*($C66&lt;=39),IF($N66=0,0,IF($N66&lt;=14,3*($N66+7),IF($N66=15,65,$N66+50))),IF($C66&gt;=40,IF($N66=0,0,IF($N66&lt;=13,3*($N66+8),IF($N66=14,65,$N66+51))),"AGE!"))),"Gender!")))</f>
        <v>39</v>
      </c>
      <c r="P66" s="13">
        <v>0.007087152777777778</v>
      </c>
      <c r="Q66" s="22">
        <f>(IF(OR($D66="m",$D66="M"),IF(($C66&gt;=20)*($C66&lt;=29),LOOKUP(P66,'XX Run Calc XX'!$A$2:$A$140,'XX Run Calc XX'!$C$2:$C$140),IF(($C66&gt;=30)*($C66&lt;=39),LOOKUP(P66,'XX Run Calc XX'!$A$2:$A$140,'XX Run Calc XX'!$D$2:$D$140),IF(($C66&gt;=40)*($C66&lt;=49),LOOKUP(P66,'XX Run Calc XX'!$A$2:$A$140,'XX Run Calc XX'!$E$2:$E$140),IF($C66&gt;=50,LOOKUP(P66,'XX Run Calc XX'!$A$2:$A$140,'XX Run Calc XX'!$F$2:$F$140),"AGE!")))),IF(OR($D66="f",$D66="F"),IF(($C66&gt;=20)*($C66&lt;=29),LOOKUP(P66,'XX Run Calc XX'!$A$2:$A$140,'XX Run Calc XX'!$I$2:$I$140),IF(($C66&gt;=30)*($C66&lt;=39),LOOKUP(P66,'XX Run Calc XX'!$A$2:$A$140,'XX Run Calc XX'!$J$2:$J$140),IF($C66&gt;=40,LOOKUP(P66,'XX Run Calc XX'!$A$2:$A$140,'XX Run Calc XX'!$K$2:$K$140),"AGE!"))),"Gender!")))</f>
        <v>90</v>
      </c>
      <c r="R66" s="13">
        <v>0.0010311342592592592</v>
      </c>
      <c r="S66" s="22">
        <v>31</v>
      </c>
      <c r="T66" s="34">
        <f aca="true" t="shared" si="14" ref="T66:T97">SUM(I66,K66,M66,O66,Q66,S66)</f>
        <v>293</v>
      </c>
    </row>
    <row r="67" spans="1:20" ht="17.25">
      <c r="A67" s="14" t="s">
        <v>114</v>
      </c>
      <c r="B67" s="15" t="s">
        <v>46</v>
      </c>
      <c r="C67" s="22">
        <v>41</v>
      </c>
      <c r="D67" s="22" t="s">
        <v>22</v>
      </c>
      <c r="E67" s="15">
        <v>68</v>
      </c>
      <c r="F67" s="21">
        <v>201</v>
      </c>
      <c r="G67" s="22">
        <v>255</v>
      </c>
      <c r="H67" s="33">
        <f t="shared" si="10"/>
        <v>1.2686567164179106</v>
      </c>
      <c r="I67" s="22">
        <f t="shared" si="11"/>
        <v>46</v>
      </c>
      <c r="J67" s="22">
        <v>47</v>
      </c>
      <c r="K67" s="22">
        <f>(IF(OR($D67="m",$D67="M"),IF(($C67&gt;=20)*($C67&lt;=29),IF($J67&lt;=17,0,IF($J67&gt;62,45+INT(("$e4j3"-B510)/2),$J67-17)),IF(($C67&gt;=30)*($C67&lt;=39),IF($J67&lt;=12,0,IF($J67&gt;57,45+INT(($J67-57)/2),$J67-12)),IF(($C67&gt;=40)*($C67&lt;=49),IF($J67&lt;=7,0,IF($J67&gt;52,45+INT(($J67-52)/2),$J67-7)),IF($C67&gt;=50,IF($J67&lt;=5,0,IF($J67&gt;50,45+INT(($J67-50)/2),$J67-5)),"AGE!")))),IF(OR($D67="f",$D67="F"),IF(($C67&gt;=20)*($C67&lt;=29),IF($J67&lt;=14,0,IF($J67&gt;59,45+INT(($J67-59)/2),$J67-14)),IF(($C67&gt;=30)*($C67&lt;=39),IF($J67&lt;=11,0,IF($J67&gt;56,45+INT(($J67-56)/2),$J67-11)),IF($C67&gt;=40,IF($J67&lt;=5,0,IF($J67&gt;50,45+INT(($J67-50)/2),$J67-5)),"AGE!"))),"Gender!")))</f>
        <v>40</v>
      </c>
      <c r="L67" s="22">
        <v>36</v>
      </c>
      <c r="M67" s="22">
        <f t="shared" si="12"/>
        <v>35</v>
      </c>
      <c r="N67" s="22">
        <v>12</v>
      </c>
      <c r="O67" s="22">
        <f t="shared" si="13"/>
        <v>51</v>
      </c>
      <c r="P67" s="13">
        <v>0.009343287037037037</v>
      </c>
      <c r="Q67" s="22">
        <f>(IF(OR($D67="m",$D67="M"),IF(($C67&gt;=20)*($C67&lt;=29),LOOKUP(P67,'XX Run Calc XX'!$A$2:$A$140,'XX Run Calc XX'!$C$2:$C$140),IF(($C67&gt;=30)*($C67&lt;=39),LOOKUP(P67,'XX Run Calc XX'!$A$2:$A$140,'XX Run Calc XX'!$D$2:$D$140),IF(($C67&gt;=40)*($C67&lt;=49),LOOKUP(P67,'XX Run Calc XX'!$A$2:$A$140,'XX Run Calc XX'!$E$2:$E$140),IF($C67&gt;=50,LOOKUP(P67,'XX Run Calc XX'!$A$2:$A$140,'XX Run Calc XX'!$F$2:$F$140),"AGE!")))),IF(OR($D67="f",$D67="F"),IF(($C67&gt;=20)*($C67&lt;=29),LOOKUP(P67,'XX Run Calc XX'!$A$2:$A$140,'XX Run Calc XX'!$I$2:$I$140),IF(($C67&gt;=30)*($C67&lt;=39),LOOKUP(P67,'XX Run Calc XX'!$A$2:$A$140,'XX Run Calc XX'!$J$2:$J$140),IF($C67&gt;=40,LOOKUP(P67,'XX Run Calc XX'!$A$2:$A$140,'XX Run Calc XX'!$K$2:$K$140),"AGE!"))),"Gender!")))</f>
        <v>74</v>
      </c>
      <c r="R67" s="13">
        <v>0.000866550925925926</v>
      </c>
      <c r="S67" s="22">
        <f>LOOKUP($R67,'XX Ag Calc XX'!$A$3:$A$122,'XX Ag Calc XX'!$C$3:$C$122)</f>
        <v>45</v>
      </c>
      <c r="T67" s="34">
        <f t="shared" si="14"/>
        <v>291</v>
      </c>
    </row>
    <row r="68" spans="1:20" ht="17.25">
      <c r="A68" s="12" t="s">
        <v>115</v>
      </c>
      <c r="B68" s="12" t="s">
        <v>69</v>
      </c>
      <c r="C68" s="35">
        <v>26</v>
      </c>
      <c r="D68" s="22" t="s">
        <v>22</v>
      </c>
      <c r="E68" s="15">
        <v>71</v>
      </c>
      <c r="F68" s="21">
        <v>172</v>
      </c>
      <c r="G68" s="22">
        <v>285</v>
      </c>
      <c r="H68" s="33">
        <f t="shared" si="10"/>
        <v>1.6569767441860466</v>
      </c>
      <c r="I68" s="22">
        <f t="shared" si="11"/>
        <v>56</v>
      </c>
      <c r="J68" s="22">
        <v>49</v>
      </c>
      <c r="K68" s="22">
        <f>(IF(OR($D68="m",$D68="M"),IF(($C68&gt;=20)*($C68&lt;=29),IF($J68&lt;=17,0,IF($J68&gt;62,45+INT(("$e4j3"-B527)/2),$J68-17)),IF(($C68&gt;=30)*($C68&lt;=39),IF($J68&lt;=12,0,IF($J68&gt;57,45+INT(($J68-57)/2),$J68-12)),IF(($C68&gt;=40)*($C68&lt;=49),IF($J68&lt;=7,0,IF($J68&gt;52,45+INT(($J68-52)/2),$J68-7)),IF($C68&gt;=50,IF($J68&lt;=5,0,IF($J68&gt;50,45+INT(($J68-50)/2),$J68-5)),"AGE!")))),IF(OR($D68="f",$D68="F"),IF(($C68&gt;=20)*($C68&lt;=29),IF($J68&lt;=14,0,IF($J68&gt;59,45+INT(($J68-59)/2),$J68-14)),IF(($C68&gt;=30)*($C68&lt;=39),IF($J68&lt;=11,0,IF($J68&gt;56,45+INT(($J68-56)/2),$J68-11)),IF($C68&gt;=40,IF($J68&lt;=5,0,IF($J68&gt;50,45+INT(($J68-50)/2),$J68-5)),"AGE!"))),"Gender!")))</f>
        <v>32</v>
      </c>
      <c r="L68" s="22">
        <v>41</v>
      </c>
      <c r="M68" s="22">
        <f t="shared" si="12"/>
        <v>38</v>
      </c>
      <c r="N68" s="22">
        <v>20</v>
      </c>
      <c r="O68" s="22">
        <f t="shared" si="13"/>
        <v>65</v>
      </c>
      <c r="P68" s="13">
        <v>0.010221759259259259</v>
      </c>
      <c r="Q68" s="22">
        <f>(IF(OR($D68="m",$D68="M"),IF(($C68&gt;=20)*($C68&lt;=29),LOOKUP(P68,'XX Run Calc XX'!$A$2:$A$140,'XX Run Calc XX'!$C$2:$C$140),IF(($C68&gt;=30)*($C68&lt;=39),LOOKUP(P68,'XX Run Calc XX'!$A$2:$A$140,'XX Run Calc XX'!$D$2:$D$140),IF(($C68&gt;=40)*($C68&lt;=49),LOOKUP(P68,'XX Run Calc XX'!$A$2:$A$140,'XX Run Calc XX'!$E$2:$E$140),IF($C68&gt;=50,LOOKUP(P68,'XX Run Calc XX'!$A$2:$A$140,'XX Run Calc XX'!$F$2:$F$140),"AGE!")))),IF(OR($D68="f",$D68="F"),IF(($C68&gt;=20)*($C68&lt;=29),LOOKUP(P68,'XX Run Calc XX'!$A$2:$A$140,'XX Run Calc XX'!$I$2:$I$140),IF(($C68&gt;=30)*($C68&lt;=39),LOOKUP(P68,'XX Run Calc XX'!$A$2:$A$140,'XX Run Calc XX'!$J$2:$J$140),IF($C68&gt;=40,LOOKUP(P68,'XX Run Calc XX'!$A$2:$A$140,'XX Run Calc XX'!$K$2:$K$140),"AGE!"))),"Gender!")))</f>
        <v>59</v>
      </c>
      <c r="R68" s="13">
        <v>0.0009197916666666666</v>
      </c>
      <c r="S68" s="22">
        <v>41</v>
      </c>
      <c r="T68" s="34">
        <f t="shared" si="14"/>
        <v>291</v>
      </c>
    </row>
    <row r="69" spans="1:20" s="37" customFormat="1" ht="17.25">
      <c r="A69" s="12" t="s">
        <v>116</v>
      </c>
      <c r="B69" s="12" t="s">
        <v>96</v>
      </c>
      <c r="C69" s="35">
        <v>48</v>
      </c>
      <c r="D69" s="22" t="s">
        <v>22</v>
      </c>
      <c r="E69" s="15">
        <v>68</v>
      </c>
      <c r="F69" s="21">
        <v>162</v>
      </c>
      <c r="G69" s="22">
        <v>180</v>
      </c>
      <c r="H69" s="33">
        <f t="shared" si="10"/>
        <v>1.1111111111111112</v>
      </c>
      <c r="I69" s="22">
        <f t="shared" si="11"/>
        <v>40</v>
      </c>
      <c r="J69" s="22">
        <v>48</v>
      </c>
      <c r="K69" s="22">
        <f>(IF(OR($D69="m",$D69="M"),IF(($C69&gt;=20)*($C69&lt;=29),IF($J69&lt;=17,0,IF($J69&gt;62,45+INT(("$e4j3"-B514)/2),$J69-17)),IF(($C69&gt;=30)*($C69&lt;=39),IF($J69&lt;=12,0,IF($J69&gt;57,45+INT(($J69-57)/2),$J69-12)),IF(($C69&gt;=40)*($C69&lt;=49),IF($J69&lt;=7,0,IF($J69&gt;52,45+INT(($J69-52)/2),$J69-7)),IF($C69&gt;=50,IF($J69&lt;=5,0,IF($J69&gt;50,45+INT(($J69-50)/2),$J69-5)),"AGE!")))),IF(OR($D69="f",$D69="F"),IF(($C69&gt;=20)*($C69&lt;=29),IF($J69&lt;=14,0,IF($J69&gt;59,45+INT(($J69-59)/2),$J69-14)),IF(($C69&gt;=30)*($C69&lt;=39),IF($J69&lt;=11,0,IF($J69&gt;56,45+INT(($J69-56)/2),$J69-11)),IF($C69&gt;=40,IF($J69&lt;=5,0,IF($J69&gt;50,45+INT(($J69-50)/2),$J69-5)),"AGE!"))),"Gender!")))</f>
        <v>41</v>
      </c>
      <c r="L69" s="22">
        <v>37</v>
      </c>
      <c r="M69" s="22">
        <f t="shared" si="12"/>
        <v>36</v>
      </c>
      <c r="N69" s="22">
        <v>14</v>
      </c>
      <c r="O69" s="22">
        <f t="shared" si="13"/>
        <v>57</v>
      </c>
      <c r="P69" s="13">
        <v>0.007110300925925926</v>
      </c>
      <c r="Q69" s="22">
        <f>(IF(OR($D69="m",$D69="M"),IF(($C69&gt;=20)*($C69&lt;=29),LOOKUP(P69,'XX Run Calc XX'!$A$2:$A$140,'XX Run Calc XX'!$C$2:$C$140),IF(($C69&gt;=30)*($C69&lt;=39),LOOKUP(P69,'XX Run Calc XX'!$A$2:$A$140,'XX Run Calc XX'!$D$2:$D$140),IF(($C69&gt;=40)*($C69&lt;=49),LOOKUP(P69,'XX Run Calc XX'!$A$2:$A$140,'XX Run Calc XX'!$E$2:$E$140),IF($C69&gt;=50,LOOKUP(P69,'XX Run Calc XX'!$A$2:$A$140,'XX Run Calc XX'!$F$2:$F$140),"AGE!")))),IF(OR($D69="f",$D69="F"),IF(($C69&gt;=20)*($C69&lt;=29),LOOKUP(P69,'XX Run Calc XX'!$A$2:$A$140,'XX Run Calc XX'!$I$2:$I$140),IF(($C69&gt;=30)*($C69&lt;=39),LOOKUP(P69,'XX Run Calc XX'!$A$2:$A$140,'XX Run Calc XX'!$J$2:$J$140),IF($C69&gt;=40,LOOKUP(P69,'XX Run Calc XX'!$A$2:$A$140,'XX Run Calc XX'!$K$2:$K$140),"AGE!"))),"Gender!")))</f>
        <v>93</v>
      </c>
      <c r="R69" s="13">
        <v>0.001133912037037037</v>
      </c>
      <c r="S69" s="22">
        <f>LOOKUP($R69,'XX Ag Calc XX'!$A$3:$A$122,'XX Ag Calc XX'!$C$3:$C$122)</f>
        <v>22</v>
      </c>
      <c r="T69" s="34">
        <f t="shared" si="14"/>
        <v>289</v>
      </c>
    </row>
    <row r="70" spans="1:20" ht="17.25">
      <c r="A70" s="12" t="s">
        <v>117</v>
      </c>
      <c r="B70" s="12" t="s">
        <v>76</v>
      </c>
      <c r="C70" s="35">
        <v>42</v>
      </c>
      <c r="D70" s="22" t="s">
        <v>22</v>
      </c>
      <c r="E70" s="15">
        <v>66</v>
      </c>
      <c r="F70" s="21">
        <v>149</v>
      </c>
      <c r="G70" s="22">
        <v>205</v>
      </c>
      <c r="H70" s="33">
        <f t="shared" si="10"/>
        <v>1.3758389261744965</v>
      </c>
      <c r="I70" s="22">
        <f t="shared" si="11"/>
        <v>51</v>
      </c>
      <c r="J70" s="22">
        <v>41</v>
      </c>
      <c r="K70" s="22">
        <f>(IF(OR($D70="m",$D70="M"),IF(($C70&gt;=20)*($C70&lt;=29),IF($J70&lt;=17,0,IF($J70&gt;62,45+INT(("$e4j3"-B529)/2),$J70-17)),IF(($C70&gt;=30)*($C70&lt;=39),IF($J70&lt;=12,0,IF($J70&gt;57,45+INT(($J70-57)/2),$J70-12)),IF(($C70&gt;=40)*($C70&lt;=49),IF($J70&lt;=7,0,IF($J70&gt;52,45+INT(($J70-52)/2),$J70-7)),IF($C70&gt;=50,IF($J70&lt;=5,0,IF($J70&gt;50,45+INT(($J70-50)/2),$J70-5)),"AGE!")))),IF(OR($D70="f",$D70="F"),IF(($C70&gt;=20)*($C70&lt;=29),IF($J70&lt;=14,0,IF($J70&gt;59,45+INT(($J70-59)/2),$J70-14)),IF(($C70&gt;=30)*($C70&lt;=39),IF($J70&lt;=11,0,IF($J70&gt;56,45+INT(($J70-56)/2),$J70-11)),IF($C70&gt;=40,IF($J70&lt;=5,0,IF($J70&gt;50,45+INT(($J70-50)/2),$J70-5)),"AGE!"))),"Gender!")))</f>
        <v>34</v>
      </c>
      <c r="L70" s="22">
        <v>34</v>
      </c>
      <c r="M70" s="22">
        <f t="shared" si="12"/>
        <v>33</v>
      </c>
      <c r="N70" s="22">
        <v>20</v>
      </c>
      <c r="O70" s="22">
        <f t="shared" si="13"/>
        <v>68</v>
      </c>
      <c r="P70" s="13">
        <v>0.009831944444444445</v>
      </c>
      <c r="Q70" s="22">
        <f>(IF(OR($D70="m",$D70="M"),IF(($C70&gt;=20)*($C70&lt;=29),LOOKUP(P70,'XX Run Calc XX'!$A$2:$A$140,'XX Run Calc XX'!$C$2:$C$140),IF(($C70&gt;=30)*($C70&lt;=39),LOOKUP(P70,'XX Run Calc XX'!$A$2:$A$140,'XX Run Calc XX'!$D$2:$D$140),IF(($C70&gt;=40)*($C70&lt;=49),LOOKUP(P70,'XX Run Calc XX'!$A$2:$A$140,'XX Run Calc XX'!$E$2:$E$140),IF($C70&gt;=50,LOOKUP(P70,'XX Run Calc XX'!$A$2:$A$140,'XX Run Calc XX'!$F$2:$F$140),"AGE!")))),IF(OR($D70="f",$D70="F"),IF(($C70&gt;=20)*($C70&lt;=29),LOOKUP(P70,'XX Run Calc XX'!$A$2:$A$140,'XX Run Calc XX'!$I$2:$I$140),IF(($C70&gt;=30)*($C70&lt;=39),LOOKUP(P70,'XX Run Calc XX'!$A$2:$A$140,'XX Run Calc XX'!$J$2:$J$140),IF($C70&gt;=40,LOOKUP(P70,'XX Run Calc XX'!$A$2:$A$140,'XX Run Calc XX'!$K$2:$K$140),"AGE!"))),"Gender!")))</f>
        <v>70</v>
      </c>
      <c r="R70" s="13">
        <v>0.0010149305555555556</v>
      </c>
      <c r="S70" s="22">
        <f>LOOKUP($R70,'XX Ag Calc XX'!$A$3:$A$122,'XX Ag Calc XX'!$C$3:$C$122)</f>
        <v>32</v>
      </c>
      <c r="T70" s="34">
        <f t="shared" si="14"/>
        <v>288</v>
      </c>
    </row>
    <row r="71" spans="1:20" ht="17.25">
      <c r="A71" s="12" t="s">
        <v>118</v>
      </c>
      <c r="B71" s="12" t="s">
        <v>76</v>
      </c>
      <c r="C71" s="35">
        <v>23</v>
      </c>
      <c r="D71" s="22" t="s">
        <v>22</v>
      </c>
      <c r="E71" s="15">
        <v>72</v>
      </c>
      <c r="F71" s="21">
        <v>173</v>
      </c>
      <c r="G71" s="22">
        <v>270</v>
      </c>
      <c r="H71" s="33">
        <f t="shared" si="10"/>
        <v>1.560693641618497</v>
      </c>
      <c r="I71" s="22">
        <f t="shared" si="11"/>
        <v>52</v>
      </c>
      <c r="J71" s="22">
        <v>48</v>
      </c>
      <c r="K71" s="22">
        <f>(IF(OR($D71="m",$D71="M"),IF(($C71&gt;=20)*($C71&lt;=29),IF($J71&lt;=17,0,IF($J71&gt;62,45+INT(("$e4j3"-B531)/2),$J71-17)),IF(($C71&gt;=30)*($C71&lt;=39),IF($J71&lt;=12,0,IF($J71&gt;57,45+INT(($J71-57)/2),$J71-12)),IF(($C71&gt;=40)*($C71&lt;=49),IF($J71&lt;=7,0,IF($J71&gt;52,45+INT(($J71-52)/2),$J71-7)),IF($C71&gt;=50,IF($J71&lt;=5,0,IF($J71&gt;50,45+INT(($J71-50)/2),$J71-5)),"AGE!")))),IF(OR($D71="f",$D71="F"),IF(($C71&gt;=20)*($C71&lt;=29),IF($J71&lt;=14,0,IF($J71&gt;59,45+INT(($J71-59)/2),$J71-14)),IF(($C71&gt;=30)*($C71&lt;=39),IF($J71&lt;=11,0,IF($J71&gt;56,45+INT(($J71-56)/2),$J71-11)),IF($C71&gt;=40,IF($J71&lt;=5,0,IF($J71&gt;50,45+INT(($J71-50)/2),$J71-5)),"AGE!"))),"Gender!")))</f>
        <v>31</v>
      </c>
      <c r="L71" s="22">
        <v>31</v>
      </c>
      <c r="M71" s="22">
        <f t="shared" si="12"/>
        <v>28</v>
      </c>
      <c r="N71" s="22">
        <v>17</v>
      </c>
      <c r="O71" s="22">
        <f t="shared" si="13"/>
        <v>57</v>
      </c>
      <c r="P71" s="13">
        <v>0.006939351851851851</v>
      </c>
      <c r="Q71" s="22">
        <f>(IF(OR($D71="m",$D71="M"),IF(($C71&gt;=20)*($C71&lt;=29),LOOKUP(P71,'XX Run Calc XX'!$A$2:$A$140,'XX Run Calc XX'!$C$2:$C$140),IF(($C71&gt;=30)*($C71&lt;=39),LOOKUP(P71,'XX Run Calc XX'!$A$2:$A$140,'XX Run Calc XX'!$D$2:$D$140),IF(($C71&gt;=40)*($C71&lt;=49),LOOKUP(P71,'XX Run Calc XX'!$A$2:$A$140,'XX Run Calc XX'!$E$2:$E$140),IF($C71&gt;=50,LOOKUP(P71,'XX Run Calc XX'!$A$2:$A$140,'XX Run Calc XX'!$F$2:$F$140),"AGE!")))),IF(OR($D71="f",$D71="F"),IF(($C71&gt;=20)*($C71&lt;=29),LOOKUP(P71,'XX Run Calc XX'!$A$2:$A$140,'XX Run Calc XX'!$I$2:$I$140),IF(($C71&gt;=30)*($C71&lt;=39),LOOKUP(P71,'XX Run Calc XX'!$A$2:$A$140,'XX Run Calc XX'!$J$2:$J$140),IF($C71&gt;=40,LOOKUP(P71,'XX Run Calc XX'!$A$2:$A$140,'XX Run Calc XX'!$K$2:$K$140),"AGE!"))),"Gender!")))</f>
        <v>88</v>
      </c>
      <c r="R71" s="13">
        <v>0.0010181712962962963</v>
      </c>
      <c r="S71" s="22">
        <f>LOOKUP($R71,'XX Ag Calc XX'!$A$3:$A$122,'XX Ag Calc XX'!$C$3:$C$122)</f>
        <v>32</v>
      </c>
      <c r="T71" s="34">
        <f t="shared" si="14"/>
        <v>288</v>
      </c>
    </row>
    <row r="72" spans="1:20" ht="17.25">
      <c r="A72" s="12" t="s">
        <v>119</v>
      </c>
      <c r="B72" s="12" t="s">
        <v>56</v>
      </c>
      <c r="C72" s="35">
        <v>37</v>
      </c>
      <c r="D72" s="22" t="s">
        <v>22</v>
      </c>
      <c r="E72" s="15">
        <v>69</v>
      </c>
      <c r="F72" s="21">
        <v>195</v>
      </c>
      <c r="G72" s="22">
        <v>275</v>
      </c>
      <c r="H72" s="33">
        <f t="shared" si="10"/>
        <v>1.4102564102564104</v>
      </c>
      <c r="I72" s="22">
        <f t="shared" si="11"/>
        <v>48</v>
      </c>
      <c r="J72" s="22">
        <v>48</v>
      </c>
      <c r="K72" s="22">
        <f>(IF(OR($D72="m",$D72="M"),IF(($C72&gt;=20)*($C72&lt;=29),IF($J72&lt;=17,0,IF($J72&gt;62,45+INT(("$e4j3"-B527)/2),$J72-17)),IF(($C72&gt;=30)*($C72&lt;=39),IF($J72&lt;=12,0,IF($J72&gt;57,45+INT(($J72-57)/2),$J72-12)),IF(($C72&gt;=40)*($C72&lt;=49),IF($J72&lt;=7,0,IF($J72&gt;52,45+INT(($J72-52)/2),$J72-7)),IF($C72&gt;=50,IF($J72&lt;=5,0,IF($J72&gt;50,45+INT(($J72-50)/2),$J72-5)),"AGE!")))),IF(OR($D72="f",$D72="F"),IF(($C72&gt;=20)*($C72&lt;=29),IF($J72&lt;=14,0,IF($J72&gt;59,45+INT(($J72-59)/2),$J72-14)),IF(($C72&gt;=30)*($C72&lt;=39),IF($J72&lt;=11,0,IF($J72&gt;56,45+INT(($J72-56)/2),$J72-11)),IF($C72&gt;=40,IF($J72&lt;=5,0,IF($J72&gt;50,45+INT(($J72-50)/2),$J72-5)),"AGE!"))),"Gender!")))</f>
        <v>36</v>
      </c>
      <c r="L72" s="22">
        <v>24</v>
      </c>
      <c r="M72" s="22">
        <f t="shared" si="12"/>
        <v>23</v>
      </c>
      <c r="N72" s="22">
        <v>16</v>
      </c>
      <c r="O72" s="22">
        <f t="shared" si="13"/>
        <v>57</v>
      </c>
      <c r="P72" s="13">
        <v>0.008378703703703702</v>
      </c>
      <c r="Q72" s="22">
        <f>(IF(OR($D72="m",$D72="M"),IF(($C72&gt;=20)*($C72&lt;=29),LOOKUP(P72,'XX Run Calc XX'!$A$2:$A$140,'XX Run Calc XX'!$C$2:$C$140),IF(($C72&gt;=30)*($C72&lt;=39),LOOKUP(P72,'XX Run Calc XX'!$A$2:$A$140,'XX Run Calc XX'!$D$2:$D$140),IF(($C72&gt;=40)*($C72&lt;=49),LOOKUP(P72,'XX Run Calc XX'!$A$2:$A$140,'XX Run Calc XX'!$E$2:$E$140),IF($C72&gt;=50,LOOKUP(P72,'XX Run Calc XX'!$A$2:$A$140,'XX Run Calc XX'!$F$2:$F$140),"AGE!")))),IF(OR($D72="f",$D72="F"),IF(($C72&gt;=20)*($C72&lt;=29),LOOKUP(P72,'XX Run Calc XX'!$A$2:$A$140,'XX Run Calc XX'!$I$2:$I$140),IF(($C72&gt;=30)*($C72&lt;=39),LOOKUP(P72,'XX Run Calc XX'!$A$2:$A$140,'XX Run Calc XX'!$J$2:$J$140),IF($C72&gt;=40,LOOKUP(P72,'XX Run Calc XX'!$A$2:$A$140,'XX Run Calc XX'!$K$2:$K$140),"AGE!"))),"Gender!")))</f>
        <v>79</v>
      </c>
      <c r="R72" s="13">
        <v>0.0008777777777777778</v>
      </c>
      <c r="S72" s="22">
        <f>LOOKUP($R72,'XX Ag Calc XX'!$A$3:$A$122,'XX Ag Calc XX'!$C$3:$C$122)</f>
        <v>44</v>
      </c>
      <c r="T72" s="34">
        <f t="shared" si="14"/>
        <v>287</v>
      </c>
    </row>
    <row r="73" spans="1:20" ht="17.25">
      <c r="A73" s="12" t="s">
        <v>120</v>
      </c>
      <c r="B73" s="12" t="s">
        <v>69</v>
      </c>
      <c r="C73" s="35">
        <v>27</v>
      </c>
      <c r="D73" s="22" t="s">
        <v>22</v>
      </c>
      <c r="E73" s="15">
        <v>69</v>
      </c>
      <c r="F73" s="21">
        <v>204</v>
      </c>
      <c r="G73" s="22">
        <v>275</v>
      </c>
      <c r="H73" s="33">
        <f t="shared" si="10"/>
        <v>1.3480392156862746</v>
      </c>
      <c r="I73" s="22">
        <f t="shared" si="11"/>
        <v>43</v>
      </c>
      <c r="J73" s="22">
        <v>51</v>
      </c>
      <c r="K73" s="22">
        <f>(IF(OR($D73="m",$D73="M"),IF(($C73&gt;=20)*($C73&lt;=29),IF($J73&lt;=17,0,IF($J73&gt;62,45+INT(("$e4j3"-B532)/2),$J73-17)),IF(($C73&gt;=30)*($C73&lt;=39),IF($J73&lt;=12,0,IF($J73&gt;57,45+INT(($J73-57)/2),$J73-12)),IF(($C73&gt;=40)*($C73&lt;=49),IF($J73&lt;=7,0,IF($J73&gt;52,45+INT(($J73-52)/2),$J73-7)),IF($C73&gt;=50,IF($J73&lt;=5,0,IF($J73&gt;50,45+INT(($J73-50)/2),$J73-5)),"AGE!")))),IF(OR($D73="f",$D73="F"),IF(($C73&gt;=20)*($C73&lt;=29),IF($J73&lt;=14,0,IF($J73&gt;59,45+INT(($J73-59)/2),$J73-14)),IF(($C73&gt;=30)*($C73&lt;=39),IF($J73&lt;=11,0,IF($J73&gt;56,45+INT(($J73-56)/2),$J73-11)),IF($C73&gt;=40,IF($J73&lt;=5,0,IF($J73&gt;50,45+INT(($J73-50)/2),$J73-5)),"AGE!"))),"Gender!")))</f>
        <v>34</v>
      </c>
      <c r="L73" s="22">
        <v>45</v>
      </c>
      <c r="M73" s="22">
        <f t="shared" si="12"/>
        <v>42</v>
      </c>
      <c r="N73" s="22">
        <v>15</v>
      </c>
      <c r="O73" s="22">
        <f t="shared" si="13"/>
        <v>51</v>
      </c>
      <c r="P73" s="13">
        <v>0.00854363425925926</v>
      </c>
      <c r="Q73" s="22">
        <f>(IF(OR($D73="m",$D73="M"),IF(($C73&gt;=20)*($C73&lt;=29),LOOKUP(P73,'XX Run Calc XX'!$A$2:$A$140,'XX Run Calc XX'!$C$2:$C$140),IF(($C73&gt;=30)*($C73&lt;=39),LOOKUP(P73,'XX Run Calc XX'!$A$2:$A$140,'XX Run Calc XX'!$D$2:$D$140),IF(($C73&gt;=40)*($C73&lt;=49),LOOKUP(P73,'XX Run Calc XX'!$A$2:$A$140,'XX Run Calc XX'!$E$2:$E$140),IF($C73&gt;=50,LOOKUP(P73,'XX Run Calc XX'!$A$2:$A$140,'XX Run Calc XX'!$F$2:$F$140),"AGE!")))),IF(OR($D73="f",$D73="F"),IF(($C73&gt;=20)*($C73&lt;=29),LOOKUP(P73,'XX Run Calc XX'!$A$2:$A$140,'XX Run Calc XX'!$I$2:$I$140),IF(($C73&gt;=30)*($C73&lt;=39),LOOKUP(P73,'XX Run Calc XX'!$A$2:$A$140,'XX Run Calc XX'!$J$2:$J$140),IF($C73&gt;=40,LOOKUP(P73,'XX Run Calc XX'!$A$2:$A$140,'XX Run Calc XX'!$K$2:$K$140),"AGE!"))),"Gender!")))</f>
        <v>74</v>
      </c>
      <c r="R73" s="13">
        <v>0.0009230324074074075</v>
      </c>
      <c r="S73" s="22">
        <f>LOOKUP($R73,'XX Ag Calc XX'!$A$3:$A$122,'XX Ag Calc XX'!$C$3:$C$122)</f>
        <v>40</v>
      </c>
      <c r="T73" s="34">
        <f t="shared" si="14"/>
        <v>284</v>
      </c>
    </row>
    <row r="74" spans="1:20" ht="17.25">
      <c r="A74" s="12" t="s">
        <v>121</v>
      </c>
      <c r="B74" s="12" t="s">
        <v>87</v>
      </c>
      <c r="C74" s="35">
        <v>34</v>
      </c>
      <c r="D74" s="22" t="s">
        <v>22</v>
      </c>
      <c r="E74" s="15">
        <v>68</v>
      </c>
      <c r="F74" s="21">
        <v>197</v>
      </c>
      <c r="G74" s="22">
        <v>275</v>
      </c>
      <c r="H74" s="33">
        <f t="shared" si="10"/>
        <v>1.3959390862944163</v>
      </c>
      <c r="I74" s="22">
        <f t="shared" si="11"/>
        <v>47</v>
      </c>
      <c r="J74" s="22">
        <v>49</v>
      </c>
      <c r="K74" s="22">
        <f>(IF(OR($D74="m",$D74="M"),IF(($C74&gt;=20)*($C74&lt;=29),IF($J74&lt;=17,0,IF($J74&gt;62,45+INT(("$e4j3"-B533)/2),$J74-17)),IF(($C74&gt;=30)*($C74&lt;=39),IF($J74&lt;=12,0,IF($J74&gt;57,45+INT(($J74-57)/2),$J74-12)),IF(($C74&gt;=40)*($C74&lt;=49),IF($J74&lt;=7,0,IF($J74&gt;52,45+INT(($J74-52)/2),$J74-7)),IF($C74&gt;=50,IF($J74&lt;=5,0,IF($J74&gt;50,45+INT(($J74-50)/2),$J74-5)),"AGE!")))),IF(OR($D74="f",$D74="F"),IF(($C74&gt;=20)*($C74&lt;=29),IF($J74&lt;=14,0,IF($J74&gt;59,45+INT(($J74-59)/2),$J74-14)),IF(($C74&gt;=30)*($C74&lt;=39),IF($J74&lt;=11,0,IF($J74&gt;56,45+INT(($J74-56)/2),$J74-11)),IF($C74&gt;=40,IF($J74&lt;=5,0,IF($J74&gt;50,45+INT(($J74-50)/2),$J74-5)),"AGE!"))),"Gender!")))</f>
        <v>37</v>
      </c>
      <c r="L74" s="22">
        <v>30</v>
      </c>
      <c r="M74" s="22">
        <f t="shared" si="12"/>
        <v>29</v>
      </c>
      <c r="N74" s="22">
        <v>22</v>
      </c>
      <c r="O74" s="22">
        <f t="shared" si="13"/>
        <v>68</v>
      </c>
      <c r="P74" s="13">
        <v>0.00991886574074074</v>
      </c>
      <c r="Q74" s="22">
        <f>(IF(OR($D74="m",$D74="M"),IF(($C74&gt;=20)*($C74&lt;=29),LOOKUP(P74,'XX Run Calc XX'!$A$2:$A$140,'XX Run Calc XX'!$C$2:$C$140),IF(($C74&gt;=30)*($C74&lt;=39),LOOKUP(P74,'XX Run Calc XX'!$A$2:$A$140,'XX Run Calc XX'!$D$2:$D$140),IF(($C74&gt;=40)*($C74&lt;=49),LOOKUP(P74,'XX Run Calc XX'!$A$2:$A$140,'XX Run Calc XX'!$E$2:$E$140),IF($C74&gt;=50,LOOKUP(P74,'XX Run Calc XX'!$A$2:$A$140,'XX Run Calc XX'!$F$2:$F$140),"AGE!")))),IF(OR($D74="f",$D74="F"),IF(($C74&gt;=20)*($C74&lt;=29),LOOKUP(P74,'XX Run Calc XX'!$A$2:$A$140,'XX Run Calc XX'!$I$2:$I$140),IF(($C74&gt;=30)*($C74&lt;=39),LOOKUP(P74,'XX Run Calc XX'!$A$2:$A$140,'XX Run Calc XX'!$J$2:$J$140),IF($C74&gt;=40,LOOKUP(P74,'XX Run Calc XX'!$A$2:$A$140,'XX Run Calc XX'!$K$2:$K$140),"AGE!"))),"Gender!")))</f>
        <v>66</v>
      </c>
      <c r="R74" s="13">
        <v>0.0009664351851851852</v>
      </c>
      <c r="S74" s="22">
        <f>LOOKUP($R74,'XX Ag Calc XX'!$A$3:$A$122,'XX Ag Calc XX'!$C$3:$C$122)</f>
        <v>36</v>
      </c>
      <c r="T74" s="34">
        <f t="shared" si="14"/>
        <v>283</v>
      </c>
    </row>
    <row r="75" spans="1:20" s="37" customFormat="1" ht="17.25">
      <c r="A75" s="12" t="s">
        <v>122</v>
      </c>
      <c r="B75" s="12" t="s">
        <v>102</v>
      </c>
      <c r="C75" s="35">
        <v>26</v>
      </c>
      <c r="D75" s="22" t="s">
        <v>22</v>
      </c>
      <c r="E75" s="15">
        <v>67</v>
      </c>
      <c r="F75" s="21">
        <v>179</v>
      </c>
      <c r="G75" s="22">
        <v>285</v>
      </c>
      <c r="H75" s="33">
        <f t="shared" si="10"/>
        <v>1.5921787709497206</v>
      </c>
      <c r="I75" s="22">
        <f t="shared" si="11"/>
        <v>53</v>
      </c>
      <c r="J75" s="22">
        <v>38</v>
      </c>
      <c r="K75" s="22">
        <f>(IF(OR($D75="m",$D75="M"),IF(($C75&gt;=20)*($C75&lt;=29),IF($J75&lt;=17,0,IF($J75&gt;62,45+INT(("$e4j3"-B518)/2),$J75-17)),IF(($C75&gt;=30)*($C75&lt;=39),IF($J75&lt;=12,0,IF($J75&gt;57,45+INT(($J75-57)/2),$J75-12)),IF(($C75&gt;=40)*($C75&lt;=49),IF($J75&lt;=7,0,IF($J75&gt;52,45+INT(($J75-52)/2),$J75-7)),IF($C75&gt;=50,IF($J75&lt;=5,0,IF($J75&gt;50,45+INT(($J75-50)/2),$J75-5)),"AGE!")))),IF(OR($D75="f",$D75="F"),IF(($C75&gt;=20)*($C75&lt;=29),IF($J75&lt;=14,0,IF($J75&gt;59,45+INT(($J75-59)/2),$J75-14)),IF(($C75&gt;=30)*($C75&lt;=39),IF($J75&lt;=11,0,IF($J75&gt;56,45+INT(($J75-56)/2),$J75-11)),IF($C75&gt;=40,IF($J75&lt;=5,0,IF($J75&gt;50,45+INT(($J75-50)/2),$J75-5)),"AGE!"))),"Gender!")))</f>
        <v>21</v>
      </c>
      <c r="L75" s="22">
        <v>22</v>
      </c>
      <c r="M75" s="22">
        <f t="shared" si="12"/>
        <v>19</v>
      </c>
      <c r="N75" s="22">
        <v>21</v>
      </c>
      <c r="O75" s="22">
        <f t="shared" si="13"/>
        <v>66</v>
      </c>
      <c r="P75" s="13">
        <v>0.008140393518518519</v>
      </c>
      <c r="Q75" s="22">
        <f>(IF(OR($D75="m",$D75="M"),IF(($C75&gt;=20)*($C75&lt;=29),LOOKUP(P75,'XX Run Calc XX'!$A$2:$A$140,'XX Run Calc XX'!$C$2:$C$140),IF(($C75&gt;=30)*($C75&lt;=39),LOOKUP(P75,'XX Run Calc XX'!$A$2:$A$140,'XX Run Calc XX'!$D$2:$D$140),IF(($C75&gt;=40)*($C75&lt;=49),LOOKUP(P75,'XX Run Calc XX'!$A$2:$A$140,'XX Run Calc XX'!$E$2:$E$140),IF($C75&gt;=50,LOOKUP(P75,'XX Run Calc XX'!$A$2:$A$140,'XX Run Calc XX'!$F$2:$F$140),"AGE!")))),IF(OR($D75="f",$D75="F"),IF(($C75&gt;=20)*($C75&lt;=29),LOOKUP(P75,'XX Run Calc XX'!$A$2:$A$140,'XX Run Calc XX'!$I$2:$I$140),IF(($C75&gt;=30)*($C75&lt;=39),LOOKUP(P75,'XX Run Calc XX'!$A$2:$A$140,'XX Run Calc XX'!$J$2:$J$140),IF($C75&gt;=40,LOOKUP(P75,'XX Run Calc XX'!$A$2:$A$140,'XX Run Calc XX'!$K$2:$K$140),"AGE!"))),"Gender!")))</f>
        <v>77</v>
      </c>
      <c r="R75" s="13">
        <v>0.0008695601851851851</v>
      </c>
      <c r="S75" s="22">
        <v>45</v>
      </c>
      <c r="T75" s="34">
        <f t="shared" si="14"/>
        <v>281</v>
      </c>
    </row>
    <row r="76" spans="1:20" ht="17.25">
      <c r="A76" s="16" t="s">
        <v>123</v>
      </c>
      <c r="B76" s="16" t="s">
        <v>56</v>
      </c>
      <c r="C76" s="43">
        <v>22</v>
      </c>
      <c r="D76" s="24" t="s">
        <v>94</v>
      </c>
      <c r="E76" s="39">
        <v>66</v>
      </c>
      <c r="F76" s="40">
        <v>146</v>
      </c>
      <c r="G76" s="24">
        <v>130</v>
      </c>
      <c r="H76" s="41">
        <f t="shared" si="10"/>
        <v>0.8904109589041096</v>
      </c>
      <c r="I76" s="24">
        <f t="shared" si="11"/>
        <v>35</v>
      </c>
      <c r="J76" s="24">
        <v>59</v>
      </c>
      <c r="K76" s="24">
        <f>(IF(OR($D76="m",$D76="M"),IF(($C76&gt;=20)*($C76&lt;=29),IF($J76&lt;=17,0,IF($J76&gt;62,45+INT(("$e4j3"-B531)/2),$J76-17)),IF(($C76&gt;=30)*($C76&lt;=39),IF($J76&lt;=12,0,IF($J76&gt;57,45+INT(($J76-57)/2),$J76-12)),IF(($C76&gt;=40)*($C76&lt;=49),IF($J76&lt;=7,0,IF($J76&gt;52,45+INT(($J76-52)/2),$J76-7)),IF($C76&gt;=50,IF($J76&lt;=5,0,IF($J76&gt;50,45+INT(($J76-50)/2),$J76-5)),"AGE!")))),IF(OR($D76="f",$D76="F"),IF(($C76&gt;=20)*($C76&lt;=29),IF($J76&lt;=14,0,IF($J76&gt;59,45+INT(($J76-59)/2),$J76-14)),IF(($C76&gt;=30)*($C76&lt;=39),IF($J76&lt;=11,0,IF($J76&gt;56,45+INT(($J76-56)/2),$J76-11)),IF($C76&gt;=40,IF($J76&lt;=5,0,IF($J76&gt;50,45+INT(($J76-50)/2),$J76-5)),"AGE!"))),"Gender!")))</f>
        <v>45</v>
      </c>
      <c r="L76" s="24">
        <v>44</v>
      </c>
      <c r="M76" s="24">
        <f t="shared" si="12"/>
        <v>39</v>
      </c>
      <c r="N76" s="24">
        <v>12</v>
      </c>
      <c r="O76" s="24">
        <f t="shared" si="13"/>
        <v>57</v>
      </c>
      <c r="P76" s="18">
        <v>0.009134490740740742</v>
      </c>
      <c r="Q76" s="24">
        <f>(IF(OR($D76="m",$D76="M"),IF(($C76&gt;=20)*($C76&lt;=29),LOOKUP(P76,'XX Run Calc XX'!$A$2:$A$140,'XX Run Calc XX'!$C$2:$C$140),IF(($C76&gt;=30)*($C76&lt;=39),LOOKUP(P76,'XX Run Calc XX'!$A$2:$A$140,'XX Run Calc XX'!$D$2:$D$140),IF(($C76&gt;=40)*($C76&lt;=49),LOOKUP(P76,'XX Run Calc XX'!$A$2:$A$140,'XX Run Calc XX'!$E$2:$E$140),IF($C76&gt;=50,LOOKUP(P76,'XX Run Calc XX'!$A$2:$A$140,'XX Run Calc XX'!$F$2:$F$140),"AGE!")))),IF(OR($D76="f",$D76="F"),IF(($C76&gt;=20)*($C76&lt;=29),LOOKUP(P76,'XX Run Calc XX'!$A$2:$A$140,'XX Run Calc XX'!$I$2:$I$140),IF(($C76&gt;=30)*($C76&lt;=39),LOOKUP(P76,'XX Run Calc XX'!$A$2:$A$140,'XX Run Calc XX'!$J$2:$J$140),IF($C76&gt;=40,LOOKUP(P76,'XX Run Calc XX'!$A$2:$A$140,'XX Run Calc XX'!$K$2:$K$140),"AGE!"))),"Gender!")))</f>
        <v>79</v>
      </c>
      <c r="R76" s="18">
        <v>0.0011010416666666666</v>
      </c>
      <c r="S76" s="24">
        <v>25</v>
      </c>
      <c r="T76" s="42">
        <f t="shared" si="14"/>
        <v>280</v>
      </c>
    </row>
    <row r="77" spans="1:20" s="37" customFormat="1" ht="17.25">
      <c r="A77" s="12" t="s">
        <v>124</v>
      </c>
      <c r="B77" s="12" t="s">
        <v>125</v>
      </c>
      <c r="C77" s="35">
        <v>32</v>
      </c>
      <c r="D77" s="22" t="s">
        <v>22</v>
      </c>
      <c r="E77" s="15">
        <v>72</v>
      </c>
      <c r="F77" s="21">
        <v>205</v>
      </c>
      <c r="G77" s="22">
        <v>290</v>
      </c>
      <c r="H77" s="33">
        <f t="shared" si="10"/>
        <v>1.4146341463414633</v>
      </c>
      <c r="I77" s="22">
        <f t="shared" si="11"/>
        <v>48</v>
      </c>
      <c r="J77" s="22">
        <v>47</v>
      </c>
      <c r="K77" s="22">
        <f>(IF(OR($D77="m",$D77="M"),IF(($C77&gt;=20)*($C77&lt;=29),IF($J77&lt;=17,0,IF($J77&gt;62,45+INT(("$e4j3"-B534)/2),$J77-17)),IF(($C77&gt;=30)*($C77&lt;=39),IF($J77&lt;=12,0,IF($J77&gt;57,45+INT(($J77-57)/2),$J77-12)),IF(($C77&gt;=40)*($C77&lt;=49),IF($J77&lt;=7,0,IF($J77&gt;52,45+INT(($J77-52)/2),$J77-7)),IF($C77&gt;=50,IF($J77&lt;=5,0,IF($J77&gt;50,45+INT(($J77-50)/2),$J77-5)),"AGE!")))),IF(OR($D77="f",$D77="F"),IF(($C77&gt;=20)*($C77&lt;=29),IF($J77&lt;=14,0,IF($J77&gt;59,45+INT(($J77-59)/2),$J77-14)),IF(($C77&gt;=30)*($C77&lt;=39),IF($J77&lt;=11,0,IF($J77&gt;56,45+INT(($J77-56)/2),$J77-11)),IF($C77&gt;=40,IF($J77&lt;=5,0,IF($J77&gt;50,45+INT(($J77-50)/2),$J77-5)),"AGE!"))),"Gender!")))</f>
        <v>35</v>
      </c>
      <c r="L77" s="22">
        <v>40</v>
      </c>
      <c r="M77" s="22">
        <f t="shared" si="12"/>
        <v>39</v>
      </c>
      <c r="N77" s="22">
        <v>13</v>
      </c>
      <c r="O77" s="22">
        <f t="shared" si="13"/>
        <v>48</v>
      </c>
      <c r="P77" s="13">
        <v>0.007683333333333334</v>
      </c>
      <c r="Q77" s="22">
        <f>(IF(OR($D77="m",$D77="M"),IF(($C77&gt;=20)*($C77&lt;=29),LOOKUP(P77,'XX Run Calc XX'!$A$2:$A$140,'XX Run Calc XX'!$C$2:$C$140),IF(($C77&gt;=30)*($C77&lt;=39),LOOKUP(P77,'XX Run Calc XX'!$A$2:$A$140,'XX Run Calc XX'!$D$2:$D$140),IF(($C77&gt;=40)*($C77&lt;=49),LOOKUP(P77,'XX Run Calc XX'!$A$2:$A$140,'XX Run Calc XX'!$E$2:$E$140),IF($C77&gt;=50,LOOKUP(P77,'XX Run Calc XX'!$A$2:$A$140,'XX Run Calc XX'!$F$2:$F$140),"AGE!")))),IF(OR($D77="f",$D77="F"),IF(($C77&gt;=20)*($C77&lt;=29),LOOKUP(P77,'XX Run Calc XX'!$A$2:$A$140,'XX Run Calc XX'!$I$2:$I$140),IF(($C77&gt;=30)*($C77&lt;=39),LOOKUP(P77,'XX Run Calc XX'!$A$2:$A$140,'XX Run Calc XX'!$J$2:$J$140),IF($C77&gt;=40,LOOKUP(P77,'XX Run Calc XX'!$A$2:$A$140,'XX Run Calc XX'!$K$2:$K$140),"AGE!"))),"Gender!")))</f>
        <v>85</v>
      </c>
      <c r="R77" s="13">
        <v>0.0010940972222222222</v>
      </c>
      <c r="S77" s="22">
        <f>LOOKUP($R77,'XX Ag Calc XX'!$A$3:$A$122,'XX Ag Calc XX'!$C$3:$C$122)</f>
        <v>25</v>
      </c>
      <c r="T77" s="34">
        <f t="shared" si="14"/>
        <v>280</v>
      </c>
    </row>
    <row r="78" spans="1:20" ht="17.25">
      <c r="A78" s="12" t="s">
        <v>126</v>
      </c>
      <c r="B78" s="12" t="s">
        <v>76</v>
      </c>
      <c r="C78" s="35">
        <v>26</v>
      </c>
      <c r="D78" s="22" t="s">
        <v>22</v>
      </c>
      <c r="E78" s="15">
        <v>72</v>
      </c>
      <c r="F78" s="21">
        <v>195</v>
      </c>
      <c r="G78" s="22">
        <v>265</v>
      </c>
      <c r="H78" s="33">
        <f t="shared" si="10"/>
        <v>1.358974358974359</v>
      </c>
      <c r="I78" s="22">
        <f t="shared" si="11"/>
        <v>44</v>
      </c>
      <c r="J78" s="22">
        <v>50</v>
      </c>
      <c r="K78" s="22">
        <f>(IF(OR($D78="m",$D78="M"),IF(($C78&gt;=20)*($C78&lt;=29),IF($J78&lt;=17,0,IF($J78&gt;62,45+INT(("$e4j3"-B537)/2),$J78-17)),IF(($C78&gt;=30)*($C78&lt;=39),IF($J78&lt;=12,0,IF($J78&gt;57,45+INT(($J78-57)/2),$J78-12)),IF(($C78&gt;=40)*($C78&lt;=49),IF($J78&lt;=7,0,IF($J78&gt;52,45+INT(($J78-52)/2),$J78-7)),IF($C78&gt;=50,IF($J78&lt;=5,0,IF($J78&gt;50,45+INT(($J78-50)/2),$J78-5)),"AGE!")))),IF(OR($D78="f",$D78="F"),IF(($C78&gt;=20)*($C78&lt;=29),IF($J78&lt;=14,0,IF($J78&gt;59,45+INT(($J78-59)/2),$J78-14)),IF(($C78&gt;=30)*($C78&lt;=39),IF($J78&lt;=11,0,IF($J78&gt;56,45+INT(($J78-56)/2),$J78-11)),IF($C78&gt;=40,IF($J78&lt;=5,0,IF($J78&gt;50,45+INT(($J78-50)/2),$J78-5)),"AGE!"))),"Gender!")))</f>
        <v>33</v>
      </c>
      <c r="L78" s="22">
        <v>36</v>
      </c>
      <c r="M78" s="22">
        <f t="shared" si="12"/>
        <v>33</v>
      </c>
      <c r="N78" s="22">
        <v>14</v>
      </c>
      <c r="O78" s="22">
        <f t="shared" si="13"/>
        <v>48</v>
      </c>
      <c r="P78" s="13">
        <v>0.0075195601851851855</v>
      </c>
      <c r="Q78" s="22">
        <f>(IF(OR($D78="m",$D78="M"),IF(($C78&gt;=20)*($C78&lt;=29),LOOKUP(P78,'XX Run Calc XX'!$A$2:$A$140,'XX Run Calc XX'!$C$2:$C$140),IF(($C78&gt;=30)*($C78&lt;=39),LOOKUP(P78,'XX Run Calc XX'!$A$2:$A$140,'XX Run Calc XX'!$D$2:$D$140),IF(($C78&gt;=40)*($C78&lt;=49),LOOKUP(P78,'XX Run Calc XX'!$A$2:$A$140,'XX Run Calc XX'!$E$2:$E$140),IF($C78&gt;=50,LOOKUP(P78,'XX Run Calc XX'!$A$2:$A$140,'XX Run Calc XX'!$F$2:$F$140),"AGE!")))),IF(OR($D78="f",$D78="F"),IF(($C78&gt;=20)*($C78&lt;=29),LOOKUP(P78,'XX Run Calc XX'!$A$2:$A$140,'XX Run Calc XX'!$I$2:$I$140),IF(($C78&gt;=30)*($C78&lt;=39),LOOKUP(P78,'XX Run Calc XX'!$A$2:$A$140,'XX Run Calc XX'!$J$2:$J$140),IF($C78&gt;=40,LOOKUP(P78,'XX Run Calc XX'!$A$2:$A$140,'XX Run Calc XX'!$K$2:$K$140),"AGE!"))),"Gender!")))</f>
        <v>83</v>
      </c>
      <c r="R78" s="13">
        <v>0.0009313657407407407</v>
      </c>
      <c r="S78" s="22">
        <f>LOOKUP($R78,'XX Ag Calc XX'!$A$3:$A$122,'XX Ag Calc XX'!$C$3:$C$122)</f>
        <v>39</v>
      </c>
      <c r="T78" s="34">
        <f t="shared" si="14"/>
        <v>280</v>
      </c>
    </row>
    <row r="79" spans="1:20" ht="17.25">
      <c r="A79" s="12" t="s">
        <v>127</v>
      </c>
      <c r="B79" s="12" t="s">
        <v>128</v>
      </c>
      <c r="C79" s="35">
        <v>35</v>
      </c>
      <c r="D79" s="22" t="s">
        <v>22</v>
      </c>
      <c r="E79" s="15">
        <v>75</v>
      </c>
      <c r="F79" s="21">
        <v>244</v>
      </c>
      <c r="G79" s="22">
        <v>320</v>
      </c>
      <c r="H79" s="33">
        <f t="shared" si="10"/>
        <v>1.3114754098360655</v>
      </c>
      <c r="I79" s="22">
        <f t="shared" si="11"/>
        <v>44</v>
      </c>
      <c r="J79" s="22">
        <v>48</v>
      </c>
      <c r="K79" s="22">
        <f>(IF(OR($D79="m",$D79="M"),IF(($C79&gt;=20)*($C79&lt;=29),IF($J79&lt;=17,0,IF($J79&gt;62,45+INT(("$e4j3"-B538)/2),$J79-17)),IF(($C79&gt;=30)*($C79&lt;=39),IF($J79&lt;=12,0,IF($J79&gt;57,45+INT(($J79-57)/2),$J79-12)),IF(($C79&gt;=40)*($C79&lt;=49),IF($J79&lt;=7,0,IF($J79&gt;52,45+INT(($J79-52)/2),$J79-7)),IF($C79&gt;=50,IF($J79&lt;=5,0,IF($J79&gt;50,45+INT(($J79-50)/2),$J79-5)),"AGE!")))),IF(OR($D79="f",$D79="F"),IF(($C79&gt;=20)*($C79&lt;=29),IF($J79&lt;=14,0,IF($J79&gt;59,45+INT(($J79-59)/2),$J79-14)),IF(($C79&gt;=30)*($C79&lt;=39),IF($J79&lt;=11,0,IF($J79&gt;56,45+INT(($J79-56)/2),$J79-11)),IF($C79&gt;=40,IF($J79&lt;=5,0,IF($J79&gt;50,45+INT(($J79-50)/2),$J79-5)),"AGE!"))),"Gender!")))</f>
        <v>36</v>
      </c>
      <c r="L79" s="22">
        <v>32</v>
      </c>
      <c r="M79" s="22">
        <f t="shared" si="12"/>
        <v>31</v>
      </c>
      <c r="N79" s="22">
        <v>12</v>
      </c>
      <c r="O79" s="22">
        <f t="shared" si="13"/>
        <v>45</v>
      </c>
      <c r="P79" s="13">
        <v>0.007654861111111111</v>
      </c>
      <c r="Q79" s="22">
        <f>(IF(OR($D79="m",$D79="M"),IF(($C79&gt;=20)*($C79&lt;=29),LOOKUP(P79,'XX Run Calc XX'!$A$2:$A$140,'XX Run Calc XX'!$C$2:$C$140),IF(($C79&gt;=30)*($C79&lt;=39),LOOKUP(P79,'XX Run Calc XX'!$A$2:$A$140,'XX Run Calc XX'!$D$2:$D$140),IF(($C79&gt;=40)*($C79&lt;=49),LOOKUP(P79,'XX Run Calc XX'!$A$2:$A$140,'XX Run Calc XX'!$E$2:$E$140),IF($C79&gt;=50,LOOKUP(P79,'XX Run Calc XX'!$A$2:$A$140,'XX Run Calc XX'!$F$2:$F$140),"AGE!")))),IF(OR($D79="f",$D79="F"),IF(($C79&gt;=20)*($C79&lt;=29),LOOKUP(P79,'XX Run Calc XX'!$A$2:$A$140,'XX Run Calc XX'!$I$2:$I$140),IF(($C79&gt;=30)*($C79&lt;=39),LOOKUP(P79,'XX Run Calc XX'!$A$2:$A$140,'XX Run Calc XX'!$J$2:$J$140),IF($C79&gt;=40,LOOKUP(P79,'XX Run Calc XX'!$A$2:$A$140,'XX Run Calc XX'!$K$2:$K$140),"AGE!"))),"Gender!")))</f>
        <v>85</v>
      </c>
      <c r="R79" s="13">
        <v>0.0009429398148148149</v>
      </c>
      <c r="S79" s="22">
        <f>LOOKUP($R79,'XX Ag Calc XX'!$A$3:$A$122,'XX Ag Calc XX'!$C$3:$C$122)</f>
        <v>38</v>
      </c>
      <c r="T79" s="34">
        <f t="shared" si="14"/>
        <v>279</v>
      </c>
    </row>
    <row r="80" spans="1:20" ht="17.25">
      <c r="A80" s="12" t="s">
        <v>129</v>
      </c>
      <c r="B80" s="12" t="s">
        <v>96</v>
      </c>
      <c r="C80" s="35">
        <v>26</v>
      </c>
      <c r="D80" s="22" t="s">
        <v>22</v>
      </c>
      <c r="E80" s="15">
        <v>72</v>
      </c>
      <c r="F80" s="21">
        <v>204</v>
      </c>
      <c r="G80" s="22">
        <v>245</v>
      </c>
      <c r="H80" s="33">
        <f t="shared" si="10"/>
        <v>1.2009803921568627</v>
      </c>
      <c r="I80" s="22">
        <f t="shared" si="11"/>
        <v>38</v>
      </c>
      <c r="J80" s="22">
        <v>49</v>
      </c>
      <c r="K80" s="22">
        <f>(IF(OR($D80="m",$D80="M"),IF(($C80&gt;=20)*($C80&lt;=29),IF($J80&lt;=17,0,IF($J80&gt;62,45+INT(("$e4j3"-B525)/2),$J80-17)),IF(($C80&gt;=30)*($C80&lt;=39),IF($J80&lt;=12,0,IF($J80&gt;57,45+INT(($J80-57)/2),$J80-12)),IF(($C80&gt;=40)*($C80&lt;=49),IF($J80&lt;=7,0,IF($J80&gt;52,45+INT(($J80-52)/2),$J80-7)),IF($C80&gt;=50,IF($J80&lt;=5,0,IF($J80&gt;50,45+INT(($J80-50)/2),$J80-5)),"AGE!")))),IF(OR($D80="f",$D80="F"),IF(($C80&gt;=20)*($C80&lt;=29),IF($J80&lt;=14,0,IF($J80&gt;59,45+INT(($J80-59)/2),$J80-14)),IF(($C80&gt;=30)*($C80&lt;=39),IF($J80&lt;=11,0,IF($J80&gt;56,45+INT(($J80-56)/2),$J80-11)),IF($C80&gt;=40,IF($J80&lt;=5,0,IF($J80&gt;50,45+INT(($J80-50)/2),$J80-5)),"AGE!"))),"Gender!")))</f>
        <v>32</v>
      </c>
      <c r="L80" s="22">
        <v>38</v>
      </c>
      <c r="M80" s="22">
        <f t="shared" si="12"/>
        <v>35</v>
      </c>
      <c r="N80" s="22">
        <v>17</v>
      </c>
      <c r="O80" s="22">
        <f t="shared" si="13"/>
        <v>57</v>
      </c>
      <c r="P80" s="13">
        <v>0.007618634259259259</v>
      </c>
      <c r="Q80" s="22">
        <f>(IF(OR($D80="m",$D80="M"),IF(($C80&gt;=20)*($C80&lt;=29),LOOKUP(P80,'XX Run Calc XX'!$A$2:$A$140,'XX Run Calc XX'!$C$2:$C$140),IF(($C80&gt;=30)*($C80&lt;=39),LOOKUP(P80,'XX Run Calc XX'!$A$2:$A$140,'XX Run Calc XX'!$D$2:$D$140),IF(($C80&gt;=40)*($C80&lt;=49),LOOKUP(P80,'XX Run Calc XX'!$A$2:$A$140,'XX Run Calc XX'!$E$2:$E$140),IF($C80&gt;=50,LOOKUP(P80,'XX Run Calc XX'!$A$2:$A$140,'XX Run Calc XX'!$F$2:$F$140),"AGE!")))),IF(OR($D80="f",$D80="F"),IF(($C80&gt;=20)*($C80&lt;=29),LOOKUP(P80,'XX Run Calc XX'!$A$2:$A$140,'XX Run Calc XX'!$I$2:$I$140),IF(($C80&gt;=30)*($C80&lt;=39),LOOKUP(P80,'XX Run Calc XX'!$A$2:$A$140,'XX Run Calc XX'!$J$2:$J$140),IF($C80&gt;=40,LOOKUP(P80,'XX Run Calc XX'!$A$2:$A$140,'XX Run Calc XX'!$K$2:$K$140),"AGE!"))),"Gender!")))</f>
        <v>82</v>
      </c>
      <c r="R80" s="13">
        <v>0.0010174768518518519</v>
      </c>
      <c r="S80" s="22">
        <f>LOOKUP($R80,'XX Ag Calc XX'!$A$3:$A$122,'XX Ag Calc XX'!$C$3:$C$122)</f>
        <v>32</v>
      </c>
      <c r="T80" s="34">
        <f t="shared" si="14"/>
        <v>276</v>
      </c>
    </row>
    <row r="81" spans="1:20" ht="17.25">
      <c r="A81" s="12" t="s">
        <v>130</v>
      </c>
      <c r="B81" s="12" t="s">
        <v>102</v>
      </c>
      <c r="C81" s="35">
        <v>31</v>
      </c>
      <c r="D81" s="22" t="s">
        <v>22</v>
      </c>
      <c r="E81" s="15">
        <v>70</v>
      </c>
      <c r="F81" s="21">
        <v>182</v>
      </c>
      <c r="G81" s="22">
        <v>225</v>
      </c>
      <c r="H81" s="33">
        <f t="shared" si="10"/>
        <v>1.2362637362637363</v>
      </c>
      <c r="I81" s="22">
        <f t="shared" si="11"/>
        <v>41</v>
      </c>
      <c r="J81" s="22">
        <v>46</v>
      </c>
      <c r="K81" s="22">
        <f>(IF(OR($D81="m",$D81="M"),IF(($C81&gt;=20)*($C81&lt;=29),IF($J81&lt;=17,0,IF($J81&gt;62,45+INT(("$e4j3"-B524)/2),$J81-17)),IF(($C81&gt;=30)*($C81&lt;=39),IF($J81&lt;=12,0,IF($J81&gt;57,45+INT(($J81-57)/2),$J81-12)),IF(($C81&gt;=40)*($C81&lt;=49),IF($J81&lt;=7,0,IF($J81&gt;52,45+INT(($J81-52)/2),$J81-7)),IF($C81&gt;=50,IF($J81&lt;=5,0,IF($J81&gt;50,45+INT(($J81-50)/2),$J81-5)),"AGE!")))),IF(OR($D81="f",$D81="F"),IF(($C81&gt;=20)*($C81&lt;=29),IF($J81&lt;=14,0,IF($J81&gt;59,45+INT(($J81-59)/2),$J81-14)),IF(($C81&gt;=30)*($C81&lt;=39),IF($J81&lt;=11,0,IF($J81&gt;56,45+INT(($J81-56)/2),$J81-11)),IF($C81&gt;=40,IF($J81&lt;=5,0,IF($J81&gt;50,45+INT(($J81-50)/2),$J81-5)),"AGE!"))),"Gender!")))</f>
        <v>34</v>
      </c>
      <c r="L81" s="22">
        <v>28</v>
      </c>
      <c r="M81" s="22">
        <f t="shared" si="12"/>
        <v>27</v>
      </c>
      <c r="N81" s="22">
        <v>14</v>
      </c>
      <c r="O81" s="22">
        <f t="shared" si="13"/>
        <v>51</v>
      </c>
      <c r="P81" s="13">
        <v>0.008150694444444445</v>
      </c>
      <c r="Q81" s="22">
        <f>(IF(OR($D81="m",$D81="M"),IF(($C81&gt;=20)*($C81&lt;=29),LOOKUP(P81,'XX Run Calc XX'!$A$2:$A$140,'XX Run Calc XX'!$C$2:$C$140),IF(($C81&gt;=30)*($C81&lt;=39),LOOKUP(P81,'XX Run Calc XX'!$A$2:$A$140,'XX Run Calc XX'!$D$2:$D$140),IF(($C81&gt;=40)*($C81&lt;=49),LOOKUP(P81,'XX Run Calc XX'!$A$2:$A$140,'XX Run Calc XX'!$E$2:$E$140),IF($C81&gt;=50,LOOKUP(P81,'XX Run Calc XX'!$A$2:$A$140,'XX Run Calc XX'!$F$2:$F$140),"AGE!")))),IF(OR($D81="f",$D81="F"),IF(($C81&gt;=20)*($C81&lt;=29),LOOKUP(P81,'XX Run Calc XX'!$A$2:$A$140,'XX Run Calc XX'!$I$2:$I$140),IF(($C81&gt;=30)*($C81&lt;=39),LOOKUP(P81,'XX Run Calc XX'!$A$2:$A$140,'XX Run Calc XX'!$J$2:$J$140),IF($C81&gt;=40,LOOKUP(P81,'XX Run Calc XX'!$A$2:$A$140,'XX Run Calc XX'!$K$2:$K$140),"AGE!"))),"Gender!")))</f>
        <v>81</v>
      </c>
      <c r="R81" s="13">
        <v>0.0009148148148148149</v>
      </c>
      <c r="S81" s="22">
        <v>41</v>
      </c>
      <c r="T81" s="34">
        <f t="shared" si="14"/>
        <v>275</v>
      </c>
    </row>
    <row r="82" spans="1:20" ht="17.25">
      <c r="A82" s="12" t="s">
        <v>131</v>
      </c>
      <c r="B82" s="12" t="s">
        <v>69</v>
      </c>
      <c r="C82" s="35">
        <v>29</v>
      </c>
      <c r="D82" s="22" t="s">
        <v>22</v>
      </c>
      <c r="E82" s="15">
        <v>68</v>
      </c>
      <c r="F82" s="21">
        <v>175</v>
      </c>
      <c r="G82" s="22">
        <v>240</v>
      </c>
      <c r="H82" s="33">
        <f t="shared" si="10"/>
        <v>1.3714285714285714</v>
      </c>
      <c r="I82" s="22">
        <f t="shared" si="11"/>
        <v>44</v>
      </c>
      <c r="J82" s="22">
        <v>52</v>
      </c>
      <c r="K82" s="22">
        <f>(IF(OR($D82="m",$D82="M"),IF(($C82&gt;=20)*($C82&lt;=29),IF($J82&lt;=17,0,IF($J82&gt;62,45+INT(("$e4j3"-B541)/2),$J82-17)),IF(($C82&gt;=30)*($C82&lt;=39),IF($J82&lt;=12,0,IF($J82&gt;57,45+INT(($J82-57)/2),$J82-12)),IF(($C82&gt;=40)*($C82&lt;=49),IF($J82&lt;=7,0,IF($J82&gt;52,45+INT(($J82-52)/2),$J82-7)),IF($C82&gt;=50,IF($J82&lt;=5,0,IF($J82&gt;50,45+INT(($J82-50)/2),$J82-5)),"AGE!")))),IF(OR($D82="f",$D82="F"),IF(($C82&gt;=20)*($C82&lt;=29),IF($J82&lt;=14,0,IF($J82&gt;59,45+INT(($J82-59)/2),$J82-14)),IF(($C82&gt;=30)*($C82&lt;=39),IF($J82&lt;=11,0,IF($J82&gt;56,45+INT(($J82-56)/2),$J82-11)),IF($C82&gt;=40,IF($J82&lt;=5,0,IF($J82&gt;50,45+INT(($J82-50)/2),$J82-5)),"AGE!"))),"Gender!")))</f>
        <v>35</v>
      </c>
      <c r="L82" s="22">
        <v>31</v>
      </c>
      <c r="M82" s="22">
        <f t="shared" si="12"/>
        <v>28</v>
      </c>
      <c r="N82" s="22">
        <v>24</v>
      </c>
      <c r="O82" s="22">
        <f t="shared" si="13"/>
        <v>69</v>
      </c>
      <c r="P82" s="13">
        <v>0.008497569444444445</v>
      </c>
      <c r="Q82" s="22">
        <f>(IF(OR($D82="m",$D82="M"),IF(($C82&gt;=20)*($C82&lt;=29),LOOKUP(P82,'XX Run Calc XX'!$A$2:$A$140,'XX Run Calc XX'!$C$2:$C$140),IF(($C82&gt;=30)*($C82&lt;=39),LOOKUP(P82,'XX Run Calc XX'!$A$2:$A$140,'XX Run Calc XX'!$D$2:$D$140),IF(($C82&gt;=40)*($C82&lt;=49),LOOKUP(P82,'XX Run Calc XX'!$A$2:$A$140,'XX Run Calc XX'!$E$2:$E$140),IF($C82&gt;=50,LOOKUP(P82,'XX Run Calc XX'!$A$2:$A$140,'XX Run Calc XX'!$F$2:$F$140),"AGE!")))),IF(OR($D82="f",$D82="F"),IF(($C82&gt;=20)*($C82&lt;=29),LOOKUP(P82,'XX Run Calc XX'!$A$2:$A$140,'XX Run Calc XX'!$I$2:$I$140),IF(($C82&gt;=30)*($C82&lt;=39),LOOKUP(P82,'XX Run Calc XX'!$A$2:$A$140,'XX Run Calc XX'!$J$2:$J$140),IF($C82&gt;=40,LOOKUP(P82,'XX Run Calc XX'!$A$2:$A$140,'XX Run Calc XX'!$K$2:$K$140),"AGE!"))),"Gender!")))</f>
        <v>74</v>
      </c>
      <c r="R82" s="13">
        <v>0.0011111111111111111</v>
      </c>
      <c r="S82" s="22">
        <f>LOOKUP($R82,'XX Ag Calc XX'!$A$3:$A$122,'XX Ag Calc XX'!$C$3:$C$122)</f>
        <v>24</v>
      </c>
      <c r="T82" s="34">
        <f t="shared" si="14"/>
        <v>274</v>
      </c>
    </row>
    <row r="83" spans="1:20" s="37" customFormat="1" ht="17.25">
      <c r="A83" s="12" t="s">
        <v>132</v>
      </c>
      <c r="B83" s="12" t="s">
        <v>87</v>
      </c>
      <c r="C83" s="35">
        <v>36</v>
      </c>
      <c r="D83" s="22" t="s">
        <v>22</v>
      </c>
      <c r="E83" s="15">
        <v>70</v>
      </c>
      <c r="F83" s="21">
        <v>172</v>
      </c>
      <c r="G83" s="22">
        <v>305</v>
      </c>
      <c r="H83" s="33">
        <f t="shared" si="10"/>
        <v>1.7732558139534884</v>
      </c>
      <c r="I83" s="22">
        <f t="shared" si="11"/>
        <v>62</v>
      </c>
      <c r="J83" s="22">
        <v>50</v>
      </c>
      <c r="K83" s="22">
        <f>(IF(OR($D83="m",$D83="M"),IF(($C83&gt;=20)*($C83&lt;=29),IF($J83&lt;=17,0,IF($J83&gt;62,45+INT(("$e4j3"-B542)/2),$J83-17)),IF(($C83&gt;=30)*($C83&lt;=39),IF($J83&lt;=12,0,IF($J83&gt;57,45+INT(($J83-57)/2),$J83-12)),IF(($C83&gt;=40)*($C83&lt;=49),IF($J83&lt;=7,0,IF($J83&gt;52,45+INT(($J83-52)/2),$J83-7)),IF($C83&gt;=50,IF($J83&lt;=5,0,IF($J83&gt;50,45+INT(($J83-50)/2),$J83-5)),"AGE!")))),IF(OR($D83="f",$D83="F"),IF(($C83&gt;=20)*($C83&lt;=29),IF($J83&lt;=14,0,IF($J83&gt;59,45+INT(($J83-59)/2),$J83-14)),IF(($C83&gt;=30)*($C83&lt;=39),IF($J83&lt;=11,0,IF($J83&gt;56,45+INT(($J83-56)/2),$J83-11)),IF($C83&gt;=40,IF($J83&lt;=5,0,IF($J83&gt;50,45+INT(($J83-50)/2),$J83-5)),"AGE!"))),"Gender!")))</f>
        <v>38</v>
      </c>
      <c r="L83" s="22">
        <v>17</v>
      </c>
      <c r="M83" s="22">
        <f t="shared" si="12"/>
        <v>16</v>
      </c>
      <c r="N83" s="22">
        <v>14</v>
      </c>
      <c r="O83" s="22">
        <f t="shared" si="13"/>
        <v>51</v>
      </c>
      <c r="P83" s="13">
        <v>0.009000231481481482</v>
      </c>
      <c r="Q83" s="22">
        <f>(IF(OR($D83="m",$D83="M"),IF(($C83&gt;=20)*($C83&lt;=29),LOOKUP(P83,'XX Run Calc XX'!$A$2:$A$140,'XX Run Calc XX'!$C$2:$C$140),IF(($C83&gt;=30)*($C83&lt;=39),LOOKUP(P83,'XX Run Calc XX'!$A$2:$A$140,'XX Run Calc XX'!$D$2:$D$140),IF(($C83&gt;=40)*($C83&lt;=49),LOOKUP(P83,'XX Run Calc XX'!$A$2:$A$140,'XX Run Calc XX'!$E$2:$E$140),IF($C83&gt;=50,LOOKUP(P83,'XX Run Calc XX'!$A$2:$A$140,'XX Run Calc XX'!$F$2:$F$140),"AGE!")))),IF(OR($D83="f",$D83="F"),IF(($C83&gt;=20)*($C83&lt;=29),LOOKUP(P83,'XX Run Calc XX'!$A$2:$A$140,'XX Run Calc XX'!$I$2:$I$140),IF(($C83&gt;=30)*($C83&lt;=39),LOOKUP(P83,'XX Run Calc XX'!$A$2:$A$140,'XX Run Calc XX'!$J$2:$J$140),IF($C83&gt;=40,LOOKUP(P83,'XX Run Calc XX'!$A$2:$A$140,'XX Run Calc XX'!$K$2:$K$140),"AGE!"))),"Gender!")))</f>
        <v>74</v>
      </c>
      <c r="R83" s="13">
        <v>0.0010113425925925925</v>
      </c>
      <c r="S83" s="22">
        <f>LOOKUP($R83,'XX Ag Calc XX'!$A$3:$A$122,'XX Ag Calc XX'!$C$3:$C$122)</f>
        <v>32</v>
      </c>
      <c r="T83" s="34">
        <f t="shared" si="14"/>
        <v>273</v>
      </c>
    </row>
    <row r="84" spans="1:20" ht="17.25">
      <c r="A84" s="12" t="s">
        <v>133</v>
      </c>
      <c r="B84" s="12" t="s">
        <v>125</v>
      </c>
      <c r="C84" s="35">
        <v>60</v>
      </c>
      <c r="D84" s="22" t="s">
        <v>22</v>
      </c>
      <c r="E84" s="15">
        <v>64</v>
      </c>
      <c r="F84" s="21">
        <v>198</v>
      </c>
      <c r="G84" s="22">
        <v>335</v>
      </c>
      <c r="H84" s="33">
        <f t="shared" si="10"/>
        <v>1.6919191919191918</v>
      </c>
      <c r="I84" s="22">
        <f t="shared" si="11"/>
        <v>67</v>
      </c>
      <c r="J84" s="22">
        <v>37</v>
      </c>
      <c r="K84" s="22">
        <f>(IF(OR($D84="m",$D84="M"),IF(($C84&gt;=20)*($C84&lt;=29),IF($J84&lt;=17,0,IF($J84&gt;62,45+INT(("$e4j3"-B538)/2),$J84-17)),IF(($C84&gt;=30)*($C84&lt;=39),IF($J84&lt;=12,0,IF($J84&gt;57,45+INT(($J84-57)/2),$J84-12)),IF(($C84&gt;=40)*($C84&lt;=49),IF($J84&lt;=7,0,IF($J84&gt;52,45+INT(($J84-52)/2),$J84-7)),IF($C84&gt;=50,IF($J84&lt;=5,0,IF($J84&gt;50,45+INT(($J84-50)/2),$J84-5)),"AGE!")))),IF(OR($D84="f",$D84="F"),IF(($C84&gt;=20)*($C84&lt;=29),IF($J84&lt;=14,0,IF($J84&gt;59,45+INT(($J84-59)/2),$J84-14)),IF(($C84&gt;=30)*($C84&lt;=39),IF($J84&lt;=11,0,IF($J84&gt;56,45+INT(($J84-56)/2),$J84-11)),IF($C84&gt;=40,IF($J84&lt;=5,0,IF($J84&gt;50,45+INT(($J84-50)/2),$J84-5)),"AGE!"))),"Gender!")))</f>
        <v>32</v>
      </c>
      <c r="L84" s="22">
        <v>17</v>
      </c>
      <c r="M84" s="22">
        <f t="shared" si="12"/>
        <v>20</v>
      </c>
      <c r="N84" s="22">
        <v>16</v>
      </c>
      <c r="O84" s="22">
        <f t="shared" si="13"/>
        <v>65</v>
      </c>
      <c r="P84" s="13">
        <v>0.010842476851851851</v>
      </c>
      <c r="Q84" s="22">
        <f>(IF(OR($D84="m",$D84="M"),IF(($C84&gt;=20)*($C84&lt;=29),LOOKUP(P84,'XX Run Calc XX'!$A$2:$A$140,'XX Run Calc XX'!$C$2:$C$140),IF(($C84&gt;=30)*($C84&lt;=39),LOOKUP(P84,'XX Run Calc XX'!$A$2:$A$140,'XX Run Calc XX'!$D$2:$D$140),IF(($C84&gt;=40)*($C84&lt;=49),LOOKUP(P84,'XX Run Calc XX'!$A$2:$A$140,'XX Run Calc XX'!$E$2:$E$140),IF($C84&gt;=50,LOOKUP(P84,'XX Run Calc XX'!$A$2:$A$140,'XX Run Calc XX'!$F$2:$F$140),"AGE!")))),IF(OR($D84="f",$D84="F"),IF(($C84&gt;=20)*($C84&lt;=29),LOOKUP(P84,'XX Run Calc XX'!$A$2:$A$140,'XX Run Calc XX'!$I$2:$I$140),IF(($C84&gt;=30)*($C84&lt;=39),LOOKUP(P84,'XX Run Calc XX'!$A$2:$A$140,'XX Run Calc XX'!$J$2:$J$140),IF($C84&gt;=40,LOOKUP(P84,'XX Run Calc XX'!$A$2:$A$140,'XX Run Calc XX'!$K$2:$K$140),"AGE!"))),"Gender!")))</f>
        <v>73</v>
      </c>
      <c r="R84" s="13">
        <v>0.001212037037037037</v>
      </c>
      <c r="S84" s="22">
        <f>LOOKUP($R84,'XX Ag Calc XX'!$A$3:$A$122,'XX Ag Calc XX'!$C$3:$C$122)</f>
        <v>15</v>
      </c>
      <c r="T84" s="34">
        <f t="shared" si="14"/>
        <v>272</v>
      </c>
    </row>
    <row r="85" spans="1:20" ht="17.25">
      <c r="A85" s="16" t="s">
        <v>134</v>
      </c>
      <c r="B85" s="16" t="s">
        <v>58</v>
      </c>
      <c r="C85" s="43">
        <v>47</v>
      </c>
      <c r="D85" s="24" t="s">
        <v>94</v>
      </c>
      <c r="E85" s="39">
        <v>63</v>
      </c>
      <c r="F85" s="40">
        <v>155</v>
      </c>
      <c r="G85" s="24">
        <v>150</v>
      </c>
      <c r="H85" s="41">
        <f t="shared" si="10"/>
        <v>0.967741935483871</v>
      </c>
      <c r="I85" s="24">
        <f t="shared" si="11"/>
        <v>42</v>
      </c>
      <c r="J85" s="24">
        <v>58</v>
      </c>
      <c r="K85" s="24">
        <f>(IF(OR($D85="m",$D85="M"),IF(($C85&gt;=20)*($C85&lt;=29),IF($J85&lt;=17,0,IF($J85&gt;62,45+INT(("$e4j3"-B544)/2),$J85-17)),IF(($C85&gt;=30)*($C85&lt;=39),IF($J85&lt;=12,0,IF($J85&gt;57,45+INT(($J85-57)/2),$J85-12)),IF(($C85&gt;=40)*($C85&lt;=49),IF($J85&lt;=7,0,IF($J85&gt;52,45+INT(($J85-52)/2),$J85-7)),IF($C85&gt;=50,IF($J85&lt;=5,0,IF($J85&gt;50,45+INT(($J85-50)/2),$J85-5)),"AGE!")))),IF(OR($D85="f",$D85="F"),IF(($C85&gt;=20)*($C85&lt;=29),IF($J85&lt;=14,0,IF($J85&gt;59,45+INT(($J85-59)/2),$J85-14)),IF(($C85&gt;=30)*($C85&lt;=39),IF($J85&lt;=11,0,IF($J85&gt;56,45+INT(($J85-56)/2),$J85-11)),IF($C85&gt;=40,IF($J85&lt;=5,0,IF($J85&gt;50,45+INT(($J85-50)/2),$J85-5)),"AGE!"))),"Gender!")))</f>
        <v>49</v>
      </c>
      <c r="L85" s="24">
        <v>36</v>
      </c>
      <c r="M85" s="24">
        <f t="shared" si="12"/>
        <v>35</v>
      </c>
      <c r="N85" s="24">
        <v>8</v>
      </c>
      <c r="O85" s="24">
        <f t="shared" si="13"/>
        <v>48</v>
      </c>
      <c r="P85" s="18">
        <v>0.009327546296296296</v>
      </c>
      <c r="Q85" s="24">
        <f>(IF(OR($D85="m",$D85="M"),IF(($C85&gt;=20)*($C85&lt;=29),LOOKUP(P85,'XX Run Calc XX'!$A$2:$A$140,'XX Run Calc XX'!$C$2:$C$140),IF(($C85&gt;=30)*($C85&lt;=39),LOOKUP(P85,'XX Run Calc XX'!$A$2:$A$140,'XX Run Calc XX'!$D$2:$D$140),IF(($C85&gt;=40)*($C85&lt;=49),LOOKUP(P85,'XX Run Calc XX'!$A$2:$A$140,'XX Run Calc XX'!$E$2:$E$140),IF($C85&gt;=50,LOOKUP(P85,'XX Run Calc XX'!$A$2:$A$140,'XX Run Calc XX'!$F$2:$F$140),"AGE!")))),IF(OR($D85="f",$D85="F"),IF(($C85&gt;=20)*($C85&lt;=29),LOOKUP(P85,'XX Run Calc XX'!$A$2:$A$140,'XX Run Calc XX'!$I$2:$I$140),IF(($C85&gt;=30)*($C85&lt;=39),LOOKUP(P85,'XX Run Calc XX'!$A$2:$A$140,'XX Run Calc XX'!$J$2:$J$140),IF($C85&gt;=40,LOOKUP(P85,'XX Run Calc XX'!$A$2:$A$140,'XX Run Calc XX'!$K$2:$K$140),"AGE!"))),"Gender!")))</f>
        <v>82</v>
      </c>
      <c r="R85" s="18">
        <v>0.001217013888888889</v>
      </c>
      <c r="S85" s="24">
        <v>15</v>
      </c>
      <c r="T85" s="42">
        <f t="shared" si="14"/>
        <v>271</v>
      </c>
    </row>
    <row r="86" spans="1:20" ht="17.25">
      <c r="A86" s="12" t="s">
        <v>135</v>
      </c>
      <c r="B86" s="12" t="s">
        <v>72</v>
      </c>
      <c r="C86" s="35">
        <v>34</v>
      </c>
      <c r="D86" s="22" t="s">
        <v>22</v>
      </c>
      <c r="E86" s="15">
        <v>71</v>
      </c>
      <c r="F86" s="21">
        <v>191</v>
      </c>
      <c r="G86" s="22">
        <v>225</v>
      </c>
      <c r="H86" s="33">
        <f t="shared" si="10"/>
        <v>1.1780104712041886</v>
      </c>
      <c r="I86" s="22">
        <f t="shared" si="11"/>
        <v>39</v>
      </c>
      <c r="J86" s="22">
        <v>45</v>
      </c>
      <c r="K86" s="22">
        <f>(IF(OR($D86="m",$D86="M"),IF(($C86&gt;=20)*($C86&lt;=29),IF($J86&lt;=17,0,IF($J86&gt;62,45+INT(("$e4j3"-B531)/2),$J86-17)),IF(($C86&gt;=30)*($C86&lt;=39),IF($J86&lt;=12,0,IF($J86&gt;57,45+INT(($J86-57)/2),$J86-12)),IF(($C86&gt;=40)*($C86&lt;=49),IF($J86&lt;=7,0,IF($J86&gt;52,45+INT(($J86-52)/2),$J86-7)),IF($C86&gt;=50,IF($J86&lt;=5,0,IF($J86&gt;50,45+INT(($J86-50)/2),$J86-5)),"AGE!")))),IF(OR($D86="f",$D86="F"),IF(($C86&gt;=20)*($C86&lt;=29),IF($J86&lt;=14,0,IF($J86&gt;59,45+INT(($J86-59)/2),$J86-14)),IF(($C86&gt;=30)*($C86&lt;=39),IF($J86&lt;=11,0,IF($J86&gt;56,45+INT(($J86-56)/2),$J86-11)),IF($C86&gt;=40,IF($J86&lt;=5,0,IF($J86&gt;50,45+INT(($J86-50)/2),$J86-5)),"AGE!"))),"Gender!")))</f>
        <v>33</v>
      </c>
      <c r="L86" s="22">
        <v>30</v>
      </c>
      <c r="M86" s="22">
        <f t="shared" si="12"/>
        <v>29</v>
      </c>
      <c r="N86" s="22">
        <v>15</v>
      </c>
      <c r="O86" s="22">
        <f t="shared" si="13"/>
        <v>54</v>
      </c>
      <c r="P86" s="13">
        <v>0.008686111111111111</v>
      </c>
      <c r="Q86" s="22">
        <f>(IF(OR($D86="m",$D86="M"),IF(($C86&gt;=20)*($C86&lt;=29),LOOKUP(P86,'XX Run Calc XX'!$A$2:$A$140,'XX Run Calc XX'!$C$2:$C$140),IF(($C86&gt;=30)*($C86&lt;=39),LOOKUP(P86,'XX Run Calc XX'!$A$2:$A$140,'XX Run Calc XX'!$D$2:$D$140),IF(($C86&gt;=40)*($C86&lt;=49),LOOKUP(P86,'XX Run Calc XX'!$A$2:$A$140,'XX Run Calc XX'!$E$2:$E$140),IF($C86&gt;=50,LOOKUP(P86,'XX Run Calc XX'!$A$2:$A$140,'XX Run Calc XX'!$F$2:$F$140),"AGE!")))),IF(OR($D86="f",$D86="F"),IF(($C86&gt;=20)*($C86&lt;=29),LOOKUP(P86,'XX Run Calc XX'!$A$2:$A$140,'XX Run Calc XX'!$I$2:$I$140),IF(($C86&gt;=30)*($C86&lt;=39),LOOKUP(P86,'XX Run Calc XX'!$A$2:$A$140,'XX Run Calc XX'!$J$2:$J$140),IF($C86&gt;=40,LOOKUP(P86,'XX Run Calc XX'!$A$2:$A$140,'XX Run Calc XX'!$K$2:$K$140),"AGE!"))),"Gender!")))</f>
        <v>76</v>
      </c>
      <c r="R86" s="13">
        <v>0.0009368055555555555</v>
      </c>
      <c r="S86" s="22">
        <f>LOOKUP($R86,'XX Ag Calc XX'!$A$3:$A$122,'XX Ag Calc XX'!$C$3:$C$122)</f>
        <v>39</v>
      </c>
      <c r="T86" s="34">
        <f t="shared" si="14"/>
        <v>270</v>
      </c>
    </row>
    <row r="87" spans="1:20" ht="17.25">
      <c r="A87" s="12" t="s">
        <v>136</v>
      </c>
      <c r="B87" s="12" t="s">
        <v>50</v>
      </c>
      <c r="C87" s="35">
        <v>35</v>
      </c>
      <c r="D87" s="22" t="s">
        <v>22</v>
      </c>
      <c r="E87" s="15">
        <v>73</v>
      </c>
      <c r="F87" s="21">
        <v>228</v>
      </c>
      <c r="G87" s="22">
        <v>285</v>
      </c>
      <c r="H87" s="33">
        <f t="shared" si="10"/>
        <v>1.25</v>
      </c>
      <c r="I87" s="22">
        <f t="shared" si="11"/>
        <v>42</v>
      </c>
      <c r="J87" s="22">
        <v>38</v>
      </c>
      <c r="K87" s="22">
        <f>(IF(OR($D87="m",$D87="M"),IF(($C87&gt;=20)*($C87&lt;=29),IF($J87&lt;=17,0,IF($J87&gt;62,45+INT(("$e4j3"-B545)/2),$J87-17)),IF(($C87&gt;=30)*($C87&lt;=39),IF($J87&lt;=12,0,IF($J87&gt;57,45+INT(($J87-57)/2),$J87-12)),IF(($C87&gt;=40)*($C87&lt;=49),IF($J87&lt;=7,0,IF($J87&gt;52,45+INT(($J87-52)/2),$J87-7)),IF($C87&gt;=50,IF($J87&lt;=5,0,IF($J87&gt;50,45+INT(($J87-50)/2),$J87-5)),"AGE!")))),IF(OR($D87="f",$D87="F"),IF(($C87&gt;=20)*($C87&lt;=29),IF($J87&lt;=14,0,IF($J87&gt;59,45+INT(($J87-59)/2),$J87-14)),IF(($C87&gt;=30)*($C87&lt;=39),IF($J87&lt;=11,0,IF($J87&gt;56,45+INT(($J87-56)/2),$J87-11)),IF($C87&gt;=40,IF($J87&lt;=5,0,IF($J87&gt;50,45+INT(($J87-50)/2),$J87-5)),"AGE!"))),"Gender!")))</f>
        <v>26</v>
      </c>
      <c r="L87" s="22">
        <v>32</v>
      </c>
      <c r="M87" s="22">
        <f t="shared" si="12"/>
        <v>31</v>
      </c>
      <c r="N87" s="22">
        <v>9</v>
      </c>
      <c r="O87" s="22">
        <f t="shared" si="13"/>
        <v>36</v>
      </c>
      <c r="P87" s="13">
        <v>0.007488657407407407</v>
      </c>
      <c r="Q87" s="22">
        <f>(IF(OR($D87="m",$D87="M"),IF(($C87&gt;=20)*($C87&lt;=29),LOOKUP(P87,'XX Run Calc XX'!$A$2:$A$140,'XX Run Calc XX'!$C$2:$C$140),IF(($C87&gt;=30)*($C87&lt;=39),LOOKUP(P87,'XX Run Calc XX'!$A$2:$A$140,'XX Run Calc XX'!$D$2:$D$140),IF(($C87&gt;=40)*($C87&lt;=49),LOOKUP(P87,'XX Run Calc XX'!$A$2:$A$140,'XX Run Calc XX'!$E$2:$E$140),IF($C87&gt;=50,LOOKUP(P87,'XX Run Calc XX'!$A$2:$A$140,'XX Run Calc XX'!$F$2:$F$140),"AGE!")))),IF(OR($D87="f",$D87="F"),IF(($C87&gt;=20)*($C87&lt;=29),LOOKUP(P87,'XX Run Calc XX'!$A$2:$A$140,'XX Run Calc XX'!$I$2:$I$140),IF(($C87&gt;=30)*($C87&lt;=39),LOOKUP(P87,'XX Run Calc XX'!$A$2:$A$140,'XX Run Calc XX'!$J$2:$J$140),IF($C87&gt;=40,LOOKUP(P87,'XX Run Calc XX'!$A$2:$A$140,'XX Run Calc XX'!$K$2:$K$140),"AGE!"))),"Gender!")))</f>
        <v>87</v>
      </c>
      <c r="R87" s="13">
        <v>0.0008557870370370371</v>
      </c>
      <c r="S87" s="22">
        <f>LOOKUP($R87,'XX Ag Calc XX'!$A$3:$A$122,'XX Ag Calc XX'!$C$3:$C$122)</f>
        <v>46</v>
      </c>
      <c r="T87" s="34">
        <f t="shared" si="14"/>
        <v>268</v>
      </c>
    </row>
    <row r="88" spans="1:20" ht="17.25">
      <c r="A88" s="12" t="s">
        <v>137</v>
      </c>
      <c r="B88" s="12" t="s">
        <v>76</v>
      </c>
      <c r="C88" s="35">
        <v>23</v>
      </c>
      <c r="D88" s="22" t="s">
        <v>22</v>
      </c>
      <c r="E88" s="15">
        <v>73</v>
      </c>
      <c r="F88" s="21">
        <v>173</v>
      </c>
      <c r="G88" s="22">
        <v>145</v>
      </c>
      <c r="H88" s="33">
        <f t="shared" si="10"/>
        <v>0.838150289017341</v>
      </c>
      <c r="I88" s="22">
        <f t="shared" si="11"/>
        <v>23</v>
      </c>
      <c r="J88" s="22">
        <v>53</v>
      </c>
      <c r="K88" s="22">
        <f>(IF(OR($D88="m",$D88="M"),IF(($C88&gt;=20)*($C88&lt;=29),IF($J88&lt;=17,0,IF($J88&gt;62,45+INT(("$e4j3"-B548)/2),$J88-17)),IF(($C88&gt;=30)*($C88&lt;=39),IF($J88&lt;=12,0,IF($J88&gt;57,45+INT(($J88-57)/2),$J88-12)),IF(($C88&gt;=40)*($C88&lt;=49),IF($J88&lt;=7,0,IF($J88&gt;52,45+INT(($J88-52)/2),$J88-7)),IF($C88&gt;=50,IF($J88&lt;=5,0,IF($J88&gt;50,45+INT(($J88-50)/2),$J88-5)),"AGE!")))),IF(OR($D88="f",$D88="F"),IF(($C88&gt;=20)*($C88&lt;=29),IF($J88&lt;=14,0,IF($J88&gt;59,45+INT(($J88-59)/2),$J88-14)),IF(($C88&gt;=30)*($C88&lt;=39),IF($J88&lt;=11,0,IF($J88&gt;56,45+INT(($J88-56)/2),$J88-11)),IF($C88&gt;=40,IF($J88&lt;=5,0,IF($J88&gt;50,45+INT(($J88-50)/2),$J88-5)),"AGE!"))),"Gender!")))</f>
        <v>36</v>
      </c>
      <c r="L88" s="22">
        <v>58</v>
      </c>
      <c r="M88" s="22">
        <f t="shared" si="12"/>
        <v>55</v>
      </c>
      <c r="N88" s="22">
        <v>7</v>
      </c>
      <c r="O88" s="22">
        <f t="shared" si="13"/>
        <v>27</v>
      </c>
      <c r="P88" s="13">
        <v>0.007957986111111112</v>
      </c>
      <c r="Q88" s="22">
        <f>(IF(OR($D88="m",$D88="M"),IF(($C88&gt;=20)*($C88&lt;=29),LOOKUP(P88,'XX Run Calc XX'!$A$2:$A$140,'XX Run Calc XX'!$C$2:$C$140),IF(($C88&gt;=30)*($C88&lt;=39),LOOKUP(P88,'XX Run Calc XX'!$A$2:$A$140,'XX Run Calc XX'!$D$2:$D$140),IF(($C88&gt;=40)*($C88&lt;=49),LOOKUP(P88,'XX Run Calc XX'!$A$2:$A$140,'XX Run Calc XX'!$E$2:$E$140),IF($C88&gt;=50,LOOKUP(P88,'XX Run Calc XX'!$A$2:$A$140,'XX Run Calc XX'!$F$2:$F$140),"AGE!")))),IF(OR($D88="f",$D88="F"),IF(($C88&gt;=20)*($C88&lt;=29),LOOKUP(P88,'XX Run Calc XX'!$A$2:$A$140,'XX Run Calc XX'!$I$2:$I$140),IF(($C88&gt;=30)*($C88&lt;=39),LOOKUP(P88,'XX Run Calc XX'!$A$2:$A$140,'XX Run Calc XX'!$J$2:$J$140),IF($C88&gt;=40,LOOKUP(P88,'XX Run Calc XX'!$A$2:$A$140,'XX Run Calc XX'!$K$2:$K$140),"AGE!"))),"Gender!")))</f>
        <v>79</v>
      </c>
      <c r="R88" s="13">
        <v>0.0008336805555555556</v>
      </c>
      <c r="S88" s="22">
        <v>48</v>
      </c>
      <c r="T88" s="34">
        <f t="shared" si="14"/>
        <v>268</v>
      </c>
    </row>
    <row r="89" spans="1:20" ht="17.25">
      <c r="A89" s="12" t="s">
        <v>138</v>
      </c>
      <c r="B89" s="12" t="s">
        <v>61</v>
      </c>
      <c r="C89" s="35">
        <v>29</v>
      </c>
      <c r="D89" s="22" t="s">
        <v>22</v>
      </c>
      <c r="E89" s="15">
        <v>70</v>
      </c>
      <c r="F89" s="21">
        <v>212</v>
      </c>
      <c r="G89" s="22">
        <v>280</v>
      </c>
      <c r="H89" s="33">
        <f t="shared" si="10"/>
        <v>1.320754716981132</v>
      </c>
      <c r="I89" s="22">
        <f t="shared" si="11"/>
        <v>42</v>
      </c>
      <c r="J89" s="22">
        <v>49</v>
      </c>
      <c r="K89" s="22">
        <f>(IF(OR($D89="m",$D89="M"),IF(($C89&gt;=20)*($C89&lt;=29),IF($J89&lt;=17,0,IF($J89&gt;62,45+INT(("$e4j3"-B548)/2),$J89-17)),IF(($C89&gt;=30)*($C89&lt;=39),IF($J89&lt;=12,0,IF($J89&gt;57,45+INT(($J89-57)/2),$J89-12)),IF(($C89&gt;=40)*($C89&lt;=49),IF($J89&lt;=7,0,IF($J89&gt;52,45+INT(($J89-52)/2),$J89-7)),IF($C89&gt;=50,IF($J89&lt;=5,0,IF($J89&gt;50,45+INT(($J89-50)/2),$J89-5)),"AGE!")))),IF(OR($D89="f",$D89="F"),IF(($C89&gt;=20)*($C89&lt;=29),IF($J89&lt;=14,0,IF($J89&gt;59,45+INT(($J89-59)/2),$J89-14)),IF(($C89&gt;=30)*($C89&lt;=39),IF($J89&lt;=11,0,IF($J89&gt;56,45+INT(($J89-56)/2),$J89-11)),IF($C89&gt;=40,IF($J89&lt;=5,0,IF($J89&gt;50,45+INT(($J89-50)/2),$J89-5)),"AGE!"))),"Gender!")))</f>
        <v>32</v>
      </c>
      <c r="L89" s="22">
        <v>33</v>
      </c>
      <c r="M89" s="22">
        <f t="shared" si="12"/>
        <v>30</v>
      </c>
      <c r="N89" s="22">
        <v>12</v>
      </c>
      <c r="O89" s="22">
        <f t="shared" si="13"/>
        <v>42</v>
      </c>
      <c r="P89" s="13">
        <v>0.00745613425925926</v>
      </c>
      <c r="Q89" s="22">
        <f>(IF(OR($D89="m",$D89="M"),IF(($C89&gt;=20)*($C89&lt;=29),LOOKUP(P89,'XX Run Calc XX'!$A$2:$A$140,'XX Run Calc XX'!$C$2:$C$140),IF(($C89&gt;=30)*($C89&lt;=39),LOOKUP(P89,'XX Run Calc XX'!$A$2:$A$140,'XX Run Calc XX'!$D$2:$D$140),IF(($C89&gt;=40)*($C89&lt;=49),LOOKUP(P89,'XX Run Calc XX'!$A$2:$A$140,'XX Run Calc XX'!$E$2:$E$140),IF($C89&gt;=50,LOOKUP(P89,'XX Run Calc XX'!$A$2:$A$140,'XX Run Calc XX'!$F$2:$F$140),"AGE!")))),IF(OR($D89="f",$D89="F"),IF(($C89&gt;=20)*($C89&lt;=29),LOOKUP(P89,'XX Run Calc XX'!$A$2:$A$140,'XX Run Calc XX'!$I$2:$I$140),IF(($C89&gt;=30)*($C89&lt;=39),LOOKUP(P89,'XX Run Calc XX'!$A$2:$A$140,'XX Run Calc XX'!$J$2:$J$140),IF($C89&gt;=40,LOOKUP(P89,'XX Run Calc XX'!$A$2:$A$140,'XX Run Calc XX'!$K$2:$K$140),"AGE!"))),"Gender!")))</f>
        <v>83</v>
      </c>
      <c r="R89" s="13">
        <v>0.0009393518518518518</v>
      </c>
      <c r="S89" s="22">
        <v>39</v>
      </c>
      <c r="T89" s="34">
        <f t="shared" si="14"/>
        <v>268</v>
      </c>
    </row>
    <row r="90" spans="1:20" ht="17.25">
      <c r="A90" s="12" t="s">
        <v>139</v>
      </c>
      <c r="B90" s="12" t="s">
        <v>56</v>
      </c>
      <c r="C90" s="35">
        <v>51</v>
      </c>
      <c r="D90" s="22" t="s">
        <v>22</v>
      </c>
      <c r="E90" s="15">
        <v>69</v>
      </c>
      <c r="F90" s="21">
        <v>206</v>
      </c>
      <c r="G90" s="22">
        <v>280</v>
      </c>
      <c r="H90" s="33">
        <f t="shared" si="10"/>
        <v>1.3592233009708738</v>
      </c>
      <c r="I90" s="22">
        <f t="shared" si="11"/>
        <v>54</v>
      </c>
      <c r="J90" s="22">
        <v>39</v>
      </c>
      <c r="K90" s="22">
        <f>(IF(OR($D90="m",$D90="M"),IF(($C90&gt;=20)*($C90&lt;=29),IF($J90&lt;=17,0,IF($J90&gt;62,45+INT(("$e4j3"-B545)/2),$J90-17)),IF(($C90&gt;=30)*($C90&lt;=39),IF($J90&lt;=12,0,IF($J90&gt;57,45+INT(($J90-57)/2),$J90-12)),IF(($C90&gt;=40)*($C90&lt;=49),IF($J90&lt;=7,0,IF($J90&gt;52,45+INT(($J90-52)/2),$J90-7)),IF($C90&gt;=50,IF($J90&lt;=5,0,IF($J90&gt;50,45+INT(($J90-50)/2),$J90-5)),"AGE!")))),IF(OR($D90="f",$D90="F"),IF(($C90&gt;=20)*($C90&lt;=29),IF($J90&lt;=14,0,IF($J90&gt;59,45+INT(($J90-59)/2),$J90-14)),IF(($C90&gt;=30)*($C90&lt;=39),IF($J90&lt;=11,0,IF($J90&gt;56,45+INT(($J90-56)/2),$J90-11)),IF($C90&gt;=40,IF($J90&lt;=5,0,IF($J90&gt;50,45+INT(($J90-50)/2),$J90-5)),"AGE!"))),"Gender!")))</f>
        <v>34</v>
      </c>
      <c r="L90" s="22">
        <v>37</v>
      </c>
      <c r="M90" s="22">
        <f t="shared" si="12"/>
        <v>40</v>
      </c>
      <c r="N90" s="22">
        <v>11</v>
      </c>
      <c r="O90" s="22">
        <f t="shared" si="13"/>
        <v>51</v>
      </c>
      <c r="P90" s="13">
        <v>0.010271296296296297</v>
      </c>
      <c r="Q90" s="22">
        <f>(IF(OR($D90="m",$D90="M"),IF(($C90&gt;=20)*($C90&lt;=29),LOOKUP(P90,'XX Run Calc XX'!$A$2:$A$140,'XX Run Calc XX'!$C$2:$C$140),IF(($C90&gt;=30)*($C90&lt;=39),LOOKUP(P90,'XX Run Calc XX'!$A$2:$A$140,'XX Run Calc XX'!$D$2:$D$140),IF(($C90&gt;=40)*($C90&lt;=49),LOOKUP(P90,'XX Run Calc XX'!$A$2:$A$140,'XX Run Calc XX'!$E$2:$E$140),IF($C90&gt;=50,LOOKUP(P90,'XX Run Calc XX'!$A$2:$A$140,'XX Run Calc XX'!$F$2:$F$140),"AGE!")))),IF(OR($D90="f",$D90="F"),IF(($C90&gt;=20)*($C90&lt;=29),LOOKUP(P90,'XX Run Calc XX'!$A$2:$A$140,'XX Run Calc XX'!$I$2:$I$140),IF(($C90&gt;=30)*($C90&lt;=39),LOOKUP(P90,'XX Run Calc XX'!$A$2:$A$140,'XX Run Calc XX'!$J$2:$J$140),IF($C90&gt;=40,LOOKUP(P90,'XX Run Calc XX'!$A$2:$A$140,'XX Run Calc XX'!$K$2:$K$140),"AGE!"))),"Gender!")))</f>
        <v>78</v>
      </c>
      <c r="R90" s="13">
        <v>0.0012677083333333334</v>
      </c>
      <c r="S90" s="22">
        <f>LOOKUP($R90,'XX Ag Calc XX'!$A$3:$A$122,'XX Ag Calc XX'!$C$3:$C$122)</f>
        <v>10</v>
      </c>
      <c r="T90" s="34">
        <f t="shared" si="14"/>
        <v>267</v>
      </c>
    </row>
    <row r="91" spans="1:20" s="37" customFormat="1" ht="17.25">
      <c r="A91" s="12" t="s">
        <v>140</v>
      </c>
      <c r="B91" s="12" t="s">
        <v>61</v>
      </c>
      <c r="C91" s="35">
        <v>32</v>
      </c>
      <c r="D91" s="22" t="s">
        <v>22</v>
      </c>
      <c r="E91" s="15">
        <v>68</v>
      </c>
      <c r="F91" s="21">
        <v>185</v>
      </c>
      <c r="G91" s="22">
        <v>275</v>
      </c>
      <c r="H91" s="33">
        <f t="shared" si="10"/>
        <v>1.4864864864864864</v>
      </c>
      <c r="I91" s="22">
        <f t="shared" si="11"/>
        <v>51</v>
      </c>
      <c r="J91" s="22">
        <v>48</v>
      </c>
      <c r="K91" s="22">
        <f>(IF(OR($D91="m",$D91="M"),IF(($C91&gt;=20)*($C91&lt;=29),IF($J91&lt;=17,0,IF($J91&gt;62,45+INT(("$e4j3"-B550)/2),$J91-17)),IF(($C91&gt;=30)*($C91&lt;=39),IF($J91&lt;=12,0,IF($J91&gt;57,45+INT(($J91-57)/2),$J91-12)),IF(($C91&gt;=40)*($C91&lt;=49),IF($J91&lt;=7,0,IF($J91&gt;52,45+INT(($J91-52)/2),$J91-7)),IF($C91&gt;=50,IF($J91&lt;=5,0,IF($J91&gt;50,45+INT(($J91-50)/2),$J91-5)),"AGE!")))),IF(OR($D91="f",$D91="F"),IF(($C91&gt;=20)*($C91&lt;=29),IF($J91&lt;=14,0,IF($J91&gt;59,45+INT(($J91-59)/2),$J91-14)),IF(($C91&gt;=30)*($C91&lt;=39),IF($J91&lt;=11,0,IF($J91&gt;56,45+INT(($J91-56)/2),$J91-11)),IF($C91&gt;=40,IF($J91&lt;=5,0,IF($J91&gt;50,45+INT(($J91-50)/2),$J91-5)),"AGE!"))),"Gender!")))</f>
        <v>36</v>
      </c>
      <c r="L91" s="22">
        <v>34</v>
      </c>
      <c r="M91" s="22">
        <f t="shared" si="12"/>
        <v>33</v>
      </c>
      <c r="N91" s="22">
        <v>15</v>
      </c>
      <c r="O91" s="22">
        <f t="shared" si="13"/>
        <v>54</v>
      </c>
      <c r="P91" s="13">
        <v>0.009524421296296296</v>
      </c>
      <c r="Q91" s="22">
        <f>(IF(OR($D91="m",$D91="M"),IF(($C91&gt;=20)*($C91&lt;=29),LOOKUP(P91,'XX Run Calc XX'!$A$2:$A$140,'XX Run Calc XX'!$C$2:$C$140),IF(($C91&gt;=30)*($C91&lt;=39),LOOKUP(P91,'XX Run Calc XX'!$A$2:$A$140,'XX Run Calc XX'!$D$2:$D$140),IF(($C91&gt;=40)*($C91&lt;=49),LOOKUP(P91,'XX Run Calc XX'!$A$2:$A$140,'XX Run Calc XX'!$E$2:$E$140),IF($C91&gt;=50,LOOKUP(P91,'XX Run Calc XX'!$A$2:$A$140,'XX Run Calc XX'!$F$2:$F$140),"AGE!")))),IF(OR($D91="f",$D91="F"),IF(($C91&gt;=20)*($C91&lt;=29),LOOKUP(P91,'XX Run Calc XX'!$A$2:$A$140,'XX Run Calc XX'!$I$2:$I$140),IF(($C91&gt;=30)*($C91&lt;=39),LOOKUP(P91,'XX Run Calc XX'!$A$2:$A$140,'XX Run Calc XX'!$J$2:$J$140),IF($C91&gt;=40,LOOKUP(P91,'XX Run Calc XX'!$A$2:$A$140,'XX Run Calc XX'!$K$2:$K$140),"AGE!"))),"Gender!")))</f>
        <v>69</v>
      </c>
      <c r="R91" s="13">
        <v>0.0011175925925925926</v>
      </c>
      <c r="S91" s="22">
        <f>LOOKUP($R91,'XX Ag Calc XX'!$A$3:$A$122,'XX Ag Calc XX'!$C$3:$C$122)</f>
        <v>23</v>
      </c>
      <c r="T91" s="34">
        <f t="shared" si="14"/>
        <v>266</v>
      </c>
    </row>
    <row r="92" spans="1:20" ht="17.25">
      <c r="A92" s="12" t="s">
        <v>141</v>
      </c>
      <c r="B92" s="12" t="s">
        <v>46</v>
      </c>
      <c r="C92" s="36">
        <v>30</v>
      </c>
      <c r="D92" s="22" t="s">
        <v>22</v>
      </c>
      <c r="E92" s="15">
        <v>66</v>
      </c>
      <c r="F92" s="21">
        <v>172</v>
      </c>
      <c r="G92" s="22">
        <v>225</v>
      </c>
      <c r="H92" s="33">
        <f t="shared" si="10"/>
        <v>1.308139534883721</v>
      </c>
      <c r="I92" s="22">
        <f t="shared" si="11"/>
        <v>44</v>
      </c>
      <c r="J92" s="22">
        <v>45</v>
      </c>
      <c r="K92" s="22">
        <f>(IF(OR($D92="m",$D92="M"),IF(($C92&gt;=20)*($C92&lt;=29),IF($J92&lt;=17,0,IF($J92&gt;62,45+INT(("$e4j3"-B535)/2),$J92-17)),IF(($C92&gt;=30)*($C92&lt;=39),IF($J92&lt;=12,0,IF($J92&gt;57,45+INT(($J92-57)/2),$J92-12)),IF(($C92&gt;=40)*($C92&lt;=49),IF($J92&lt;=7,0,IF($J92&gt;52,45+INT(($J92-52)/2),$J92-7)),IF($C92&gt;=50,IF($J92&lt;=5,0,IF($J92&gt;50,45+INT(($J92-50)/2),$J92-5)),"AGE!")))),IF(OR($D92="f",$D92="F"),IF(($C92&gt;=20)*($C92&lt;=29),IF($J92&lt;=14,0,IF($J92&gt;59,45+INT(($J92-59)/2),$J92-14)),IF(($C92&gt;=30)*($C92&lt;=39),IF($J92&lt;=11,0,IF($J92&gt;56,45+INT(($J92-56)/2),$J92-11)),IF($C92&gt;=40,IF($J92&lt;=5,0,IF($J92&gt;50,45+INT(($J92-50)/2),$J92-5)),"AGE!"))),"Gender!")))</f>
        <v>33</v>
      </c>
      <c r="L92" s="22">
        <v>34</v>
      </c>
      <c r="M92" s="22">
        <f t="shared" si="12"/>
        <v>33</v>
      </c>
      <c r="N92" s="22">
        <v>11</v>
      </c>
      <c r="O92" s="22">
        <f t="shared" si="13"/>
        <v>42</v>
      </c>
      <c r="P92" s="13">
        <v>0.007409027777777777</v>
      </c>
      <c r="Q92" s="22">
        <f>(IF(OR($D92="m",$D92="M"),IF(($C92&gt;=20)*($C92&lt;=29),LOOKUP(P92,'XX Run Calc XX'!$A$2:$A$140,'XX Run Calc XX'!$C$2:$C$140),IF(($C92&gt;=30)*($C92&lt;=39),LOOKUP(P92,'XX Run Calc XX'!$A$2:$A$140,'XX Run Calc XX'!$D$2:$D$140),IF(($C92&gt;=40)*($C92&lt;=49),LOOKUP(P92,'XX Run Calc XX'!$A$2:$A$140,'XX Run Calc XX'!$E$2:$E$140),IF($C92&gt;=50,LOOKUP(P92,'XX Run Calc XX'!$A$2:$A$140,'XX Run Calc XX'!$F$2:$F$140),"AGE!")))),IF(OR($D92="f",$D92="F"),IF(($C92&gt;=20)*($C92&lt;=29),LOOKUP(P92,'XX Run Calc XX'!$A$2:$A$140,'XX Run Calc XX'!$I$2:$I$140),IF(($C92&gt;=30)*($C92&lt;=39),LOOKUP(P92,'XX Run Calc XX'!$A$2:$A$140,'XX Run Calc XX'!$J$2:$J$140),IF($C92&gt;=40,LOOKUP(P92,'XX Run Calc XX'!$A$2:$A$140,'XX Run Calc XX'!$K$2:$K$140),"AGE!"))),"Gender!")))</f>
        <v>87</v>
      </c>
      <c r="R92" s="13">
        <v>0.0010962962962962964</v>
      </c>
      <c r="S92" s="22">
        <f>LOOKUP($R92,'XX Ag Calc XX'!$A$3:$A$122,'XX Ag Calc XX'!$C$3:$C$122)</f>
        <v>25</v>
      </c>
      <c r="T92" s="34">
        <f t="shared" si="14"/>
        <v>264</v>
      </c>
    </row>
    <row r="93" spans="1:20" ht="17.25">
      <c r="A93" s="12" t="s">
        <v>142</v>
      </c>
      <c r="B93" s="12" t="s">
        <v>50</v>
      </c>
      <c r="C93" s="35">
        <v>27</v>
      </c>
      <c r="D93" s="22" t="s">
        <v>22</v>
      </c>
      <c r="E93" s="15">
        <v>73</v>
      </c>
      <c r="F93" s="21">
        <v>205</v>
      </c>
      <c r="G93" s="22">
        <v>275</v>
      </c>
      <c r="H93" s="33">
        <f t="shared" si="10"/>
        <v>1.3414634146341464</v>
      </c>
      <c r="I93" s="22">
        <f t="shared" si="11"/>
        <v>43</v>
      </c>
      <c r="J93" s="22">
        <v>33</v>
      </c>
      <c r="K93" s="22">
        <f>(IF(OR($D93="m",$D93="M"),IF(($C93&gt;=20)*($C93&lt;=29),IF($J93&lt;=17,0,IF($J93&gt;62,45+INT(("$e4j3"-B552)/2),$J93-17)),IF(($C93&gt;=30)*($C93&lt;=39),IF($J93&lt;=12,0,IF($J93&gt;57,45+INT(($J93-57)/2),$J93-12)),IF(($C93&gt;=40)*($C93&lt;=49),IF($J93&lt;=7,0,IF($J93&gt;52,45+INT(($J93-52)/2),$J93-7)),IF($C93&gt;=50,IF($J93&lt;=5,0,IF($J93&gt;50,45+INT(($J93-50)/2),$J93-5)),"AGE!")))),IF(OR($D93="f",$D93="F"),IF(($C93&gt;=20)*($C93&lt;=29),IF($J93&lt;=14,0,IF($J93&gt;59,45+INT(($J93-59)/2),$J93-14)),IF(($C93&gt;=30)*($C93&lt;=39),IF($J93&lt;=11,0,IF($J93&gt;56,45+INT(($J93-56)/2),$J93-11)),IF($C93&gt;=40,IF($J93&lt;=5,0,IF($J93&gt;50,45+INT(($J93-50)/2),$J93-5)),"AGE!"))),"Gender!")))</f>
        <v>16</v>
      </c>
      <c r="L93" s="22">
        <v>28</v>
      </c>
      <c r="M93" s="22">
        <f t="shared" si="12"/>
        <v>25</v>
      </c>
      <c r="N93" s="22">
        <v>18</v>
      </c>
      <c r="O93" s="22">
        <f t="shared" si="13"/>
        <v>60</v>
      </c>
      <c r="P93" s="13">
        <v>0.007935763888888888</v>
      </c>
      <c r="Q93" s="22">
        <f>(IF(OR($D93="m",$D93="M"),IF(($C93&gt;=20)*($C93&lt;=29),LOOKUP(P93,'XX Run Calc XX'!$A$2:$A$140,'XX Run Calc XX'!$C$2:$C$140),IF(($C93&gt;=30)*($C93&lt;=39),LOOKUP(P93,'XX Run Calc XX'!$A$2:$A$140,'XX Run Calc XX'!$D$2:$D$140),IF(($C93&gt;=40)*($C93&lt;=49),LOOKUP(P93,'XX Run Calc XX'!$A$2:$A$140,'XX Run Calc XX'!$E$2:$E$140),IF($C93&gt;=50,LOOKUP(P93,'XX Run Calc XX'!$A$2:$A$140,'XX Run Calc XX'!$F$2:$F$140),"AGE!")))),IF(OR($D93="f",$D93="F"),IF(($C93&gt;=20)*($C93&lt;=29),LOOKUP(P93,'XX Run Calc XX'!$A$2:$A$140,'XX Run Calc XX'!$I$2:$I$140),IF(($C93&gt;=30)*($C93&lt;=39),LOOKUP(P93,'XX Run Calc XX'!$A$2:$A$140,'XX Run Calc XX'!$J$2:$J$140),IF($C93&gt;=40,LOOKUP(P93,'XX Run Calc XX'!$A$2:$A$140,'XX Run Calc XX'!$K$2:$K$140),"AGE!"))),"Gender!")))</f>
        <v>79</v>
      </c>
      <c r="R93" s="13">
        <v>0.0009167824074074073</v>
      </c>
      <c r="S93" s="22">
        <v>41</v>
      </c>
      <c r="T93" s="34">
        <f t="shared" si="14"/>
        <v>264</v>
      </c>
    </row>
    <row r="94" spans="1:20" ht="17.25">
      <c r="A94" s="12" t="s">
        <v>143</v>
      </c>
      <c r="B94" s="12" t="s">
        <v>46</v>
      </c>
      <c r="C94" s="36">
        <v>40</v>
      </c>
      <c r="D94" s="22" t="s">
        <v>22</v>
      </c>
      <c r="E94" s="15">
        <v>70</v>
      </c>
      <c r="F94" s="21">
        <v>210</v>
      </c>
      <c r="G94" s="22">
        <v>225</v>
      </c>
      <c r="H94" s="33">
        <f t="shared" si="10"/>
        <v>1.0714285714285714</v>
      </c>
      <c r="I94" s="22">
        <f t="shared" si="11"/>
        <v>38</v>
      </c>
      <c r="J94" s="22">
        <v>41</v>
      </c>
      <c r="K94" s="22">
        <f>(IF(OR($D94="m",$D94="M"),IF(($C94&gt;=20)*($C94&lt;=29),IF($J94&lt;=17,0,IF($J94&gt;62,45+INT(("$e4j3"-B537)/2),$J94-17)),IF(($C94&gt;=30)*($C94&lt;=39),IF($J94&lt;=12,0,IF($J94&gt;57,45+INT(($J94-57)/2),$J94-12)),IF(($C94&gt;=40)*($C94&lt;=49),IF($J94&lt;=7,0,IF($J94&gt;52,45+INT(($J94-52)/2),$J94-7)),IF($C94&gt;=50,IF($J94&lt;=5,0,IF($J94&gt;50,45+INT(($J94-50)/2),$J94-5)),"AGE!")))),IF(OR($D94="f",$D94="F"),IF(($C94&gt;=20)*($C94&lt;=29),IF($J94&lt;=14,0,IF($J94&gt;59,45+INT(($J94-59)/2),$J94-14)),IF(($C94&gt;=30)*($C94&lt;=39),IF($J94&lt;=11,0,IF($J94&gt;56,45+INT(($J94-56)/2),$J94-11)),IF($C94&gt;=40,IF($J94&lt;=5,0,IF($J94&gt;50,45+INT(($J94-50)/2),$J94-5)),"AGE!"))),"Gender!")))</f>
        <v>34</v>
      </c>
      <c r="L94" s="22">
        <v>28</v>
      </c>
      <c r="M94" s="22">
        <f t="shared" si="12"/>
        <v>27</v>
      </c>
      <c r="N94" s="22">
        <v>7</v>
      </c>
      <c r="O94" s="22">
        <f t="shared" si="13"/>
        <v>36</v>
      </c>
      <c r="P94" s="13">
        <v>0.007365972222222222</v>
      </c>
      <c r="Q94" s="22">
        <f>(IF(OR($D94="m",$D94="M"),IF(($C94&gt;=20)*($C94&lt;=29),LOOKUP(P94,'XX Run Calc XX'!$A$2:$A$140,'XX Run Calc XX'!$C$2:$C$140),IF(($C94&gt;=30)*($C94&lt;=39),LOOKUP(P94,'XX Run Calc XX'!$A$2:$A$140,'XX Run Calc XX'!$D$2:$D$140),IF(($C94&gt;=40)*($C94&lt;=49),LOOKUP(P94,'XX Run Calc XX'!$A$2:$A$140,'XX Run Calc XX'!$E$2:$E$140),IF($C94&gt;=50,LOOKUP(P94,'XX Run Calc XX'!$A$2:$A$140,'XX Run Calc XX'!$F$2:$F$140),"AGE!")))),IF(OR($D94="f",$D94="F"),IF(($C94&gt;=20)*($C94&lt;=29),LOOKUP(P94,'XX Run Calc XX'!$A$2:$A$140,'XX Run Calc XX'!$I$2:$I$140),IF(($C94&gt;=30)*($C94&lt;=39),LOOKUP(P94,'XX Run Calc XX'!$A$2:$A$140,'XX Run Calc XX'!$J$2:$J$140),IF($C94&gt;=40,LOOKUP(P94,'XX Run Calc XX'!$A$2:$A$140,'XX Run Calc XX'!$K$2:$K$140),"AGE!"))),"Gender!")))</f>
        <v>91</v>
      </c>
      <c r="R94" s="13">
        <v>0.0009592592592592592</v>
      </c>
      <c r="S94" s="22">
        <f>LOOKUP($R94,'XX Ag Calc XX'!$A$3:$A$122,'XX Ag Calc XX'!$C$3:$C$122)</f>
        <v>37</v>
      </c>
      <c r="T94" s="34">
        <f t="shared" si="14"/>
        <v>263</v>
      </c>
    </row>
    <row r="95" spans="1:20" ht="17.25">
      <c r="A95" s="12" t="s">
        <v>144</v>
      </c>
      <c r="B95" s="12" t="s">
        <v>50</v>
      </c>
      <c r="C95" s="35">
        <v>26</v>
      </c>
      <c r="D95" s="22" t="s">
        <v>22</v>
      </c>
      <c r="E95" s="15">
        <v>72</v>
      </c>
      <c r="F95" s="21">
        <v>219</v>
      </c>
      <c r="G95" s="22">
        <v>280</v>
      </c>
      <c r="H95" s="33">
        <f t="shared" si="10"/>
        <v>1.278538812785388</v>
      </c>
      <c r="I95" s="22">
        <f t="shared" si="11"/>
        <v>41</v>
      </c>
      <c r="J95" s="22">
        <v>45</v>
      </c>
      <c r="K95" s="22">
        <f>(IF(OR($D95="m",$D95="M"),IF(($C95&gt;=20)*($C95&lt;=29),IF($J95&lt;=17,0,IF($J95&gt;62,45+INT(("$e4j3"-B553)/2),$J95-17)),IF(($C95&gt;=30)*($C95&lt;=39),IF($J95&lt;=12,0,IF($J95&gt;57,45+INT(($J95-57)/2),$J95-12)),IF(($C95&gt;=40)*($C95&lt;=49),IF($J95&lt;=7,0,IF($J95&gt;52,45+INT(($J95-52)/2),$J95-7)),IF($C95&gt;=50,IF($J95&lt;=5,0,IF($J95&gt;50,45+INT(($J95-50)/2),$J95-5)),"AGE!")))),IF(OR($D95="f",$D95="F"),IF(($C95&gt;=20)*($C95&lt;=29),IF($J95&lt;=14,0,IF($J95&gt;59,45+INT(($J95-59)/2),$J95-14)),IF(($C95&gt;=30)*($C95&lt;=39),IF($J95&lt;=11,0,IF($J95&gt;56,45+INT(($J95-56)/2),$J95-11)),IF($C95&gt;=40,IF($J95&lt;=5,0,IF($J95&gt;50,45+INT(($J95-50)/2),$J95-5)),"AGE!"))),"Gender!")))</f>
        <v>28</v>
      </c>
      <c r="L95" s="22">
        <v>33</v>
      </c>
      <c r="M95" s="22">
        <f t="shared" si="12"/>
        <v>30</v>
      </c>
      <c r="N95" s="22">
        <v>14</v>
      </c>
      <c r="O95" s="22">
        <f t="shared" si="13"/>
        <v>48</v>
      </c>
      <c r="P95" s="13">
        <v>0.007541666666666667</v>
      </c>
      <c r="Q95" s="22">
        <f>(IF(OR($D95="m",$D95="M"),IF(($C95&gt;=20)*($C95&lt;=29),LOOKUP(P95,'XX Run Calc XX'!$A$2:$A$140,'XX Run Calc XX'!$C$2:$C$140),IF(($C95&gt;=30)*($C95&lt;=39),LOOKUP(P95,'XX Run Calc XX'!$A$2:$A$140,'XX Run Calc XX'!$D$2:$D$140),IF(($C95&gt;=40)*($C95&lt;=49),LOOKUP(P95,'XX Run Calc XX'!$A$2:$A$140,'XX Run Calc XX'!$E$2:$E$140),IF($C95&gt;=50,LOOKUP(P95,'XX Run Calc XX'!$A$2:$A$140,'XX Run Calc XX'!$F$2:$F$140),"AGE!")))),IF(OR($D95="f",$D95="F"),IF(($C95&gt;=20)*($C95&lt;=29),LOOKUP(P95,'XX Run Calc XX'!$A$2:$A$140,'XX Run Calc XX'!$I$2:$I$140),IF(($C95&gt;=30)*($C95&lt;=39),LOOKUP(P95,'XX Run Calc XX'!$A$2:$A$140,'XX Run Calc XX'!$J$2:$J$140),IF($C95&gt;=40,LOOKUP(P95,'XX Run Calc XX'!$A$2:$A$140,'XX Run Calc XX'!$K$2:$K$140),"AGE!"))),"Gender!")))</f>
        <v>82</v>
      </c>
      <c r="R95" s="13">
        <v>0.0010028935185185186</v>
      </c>
      <c r="S95" s="22">
        <f>LOOKUP($R95,'XX Ag Calc XX'!$A$3:$A$122,'XX Ag Calc XX'!$C$3:$C$122)</f>
        <v>33</v>
      </c>
      <c r="T95" s="34">
        <f t="shared" si="14"/>
        <v>262</v>
      </c>
    </row>
    <row r="96" spans="1:20" ht="17.25">
      <c r="A96" s="12" t="s">
        <v>145</v>
      </c>
      <c r="B96" s="12" t="s">
        <v>50</v>
      </c>
      <c r="C96" s="35">
        <v>34</v>
      </c>
      <c r="D96" s="22" t="s">
        <v>22</v>
      </c>
      <c r="E96" s="15">
        <v>69</v>
      </c>
      <c r="F96" s="21">
        <v>192</v>
      </c>
      <c r="G96" s="22">
        <v>325</v>
      </c>
      <c r="H96" s="33">
        <f t="shared" si="10"/>
        <v>1.6927083333333333</v>
      </c>
      <c r="I96" s="22">
        <f t="shared" si="11"/>
        <v>59</v>
      </c>
      <c r="J96" s="22">
        <v>34</v>
      </c>
      <c r="K96" s="22">
        <f>(IF(OR($D96="m",$D96="M"),IF(($C96&gt;=20)*($C96&lt;=29),IF($J96&lt;=17,0,IF($J96&gt;62,45+INT(("$e4j3"-B555)/2),$J96-17)),IF(($C96&gt;=30)*($C96&lt;=39),IF($J96&lt;=12,0,IF($J96&gt;57,45+INT(($J96-57)/2),$J96-12)),IF(($C96&gt;=40)*($C96&lt;=49),IF($J96&lt;=7,0,IF($J96&gt;52,45+INT(($J96-52)/2),$J96-7)),IF($C96&gt;=50,IF($J96&lt;=5,0,IF($J96&gt;50,45+INT(($J96-50)/2),$J96-5)),"AGE!")))),IF(OR($D96="f",$D96="F"),IF(($C96&gt;=20)*($C96&lt;=29),IF($J96&lt;=14,0,IF($J96&gt;59,45+INT(($J96-59)/2),$J96-14)),IF(($C96&gt;=30)*($C96&lt;=39),IF($J96&lt;=11,0,IF($J96&gt;56,45+INT(($J96-56)/2),$J96-11)),IF($C96&gt;=40,IF($J96&lt;=5,0,IF($J96&gt;50,45+INT(($J96-50)/2),$J96-5)),"AGE!"))),"Gender!")))</f>
        <v>22</v>
      </c>
      <c r="L96" s="22">
        <v>28</v>
      </c>
      <c r="M96" s="22">
        <f t="shared" si="12"/>
        <v>27</v>
      </c>
      <c r="N96" s="22">
        <v>14</v>
      </c>
      <c r="O96" s="22">
        <f t="shared" si="13"/>
        <v>51</v>
      </c>
      <c r="P96" s="13">
        <v>0.009661111111111112</v>
      </c>
      <c r="Q96" s="22">
        <f>(IF(OR($D96="m",$D96="M"),IF(($C96&gt;=20)*($C96&lt;=29),LOOKUP(P96,'XX Run Calc XX'!$A$2:$A$140,'XX Run Calc XX'!$C$2:$C$140),IF(($C96&gt;=30)*($C96&lt;=39),LOOKUP(P96,'XX Run Calc XX'!$A$2:$A$140,'XX Run Calc XX'!$D$2:$D$140),IF(($C96&gt;=40)*($C96&lt;=49),LOOKUP(P96,'XX Run Calc XX'!$A$2:$A$140,'XX Run Calc XX'!$E$2:$E$140),IF($C96&gt;=50,LOOKUP(P96,'XX Run Calc XX'!$A$2:$A$140,'XX Run Calc XX'!$F$2:$F$140),"AGE!")))),IF(OR($D96="f",$D96="F"),IF(($C96&gt;=20)*($C96&lt;=29),LOOKUP(P96,'XX Run Calc XX'!$A$2:$A$140,'XX Run Calc XX'!$I$2:$I$140),IF(($C96&gt;=30)*($C96&lt;=39),LOOKUP(P96,'XX Run Calc XX'!$A$2:$A$140,'XX Run Calc XX'!$J$2:$J$140),IF($C96&gt;=40,LOOKUP(P96,'XX Run Calc XX'!$A$2:$A$140,'XX Run Calc XX'!$K$2:$K$140),"AGE!"))),"Gender!")))</f>
        <v>68</v>
      </c>
      <c r="R96" s="13">
        <v>0.0009809027777777778</v>
      </c>
      <c r="S96" s="22">
        <f>LOOKUP($R96,'XX Ag Calc XX'!$A$3:$A$122,'XX Ag Calc XX'!$C$3:$C$122)</f>
        <v>35</v>
      </c>
      <c r="T96" s="34">
        <f t="shared" si="14"/>
        <v>262</v>
      </c>
    </row>
    <row r="97" spans="1:20" ht="17.25">
      <c r="A97" s="16" t="s">
        <v>146</v>
      </c>
      <c r="B97" s="16" t="s">
        <v>76</v>
      </c>
      <c r="C97" s="43">
        <v>32</v>
      </c>
      <c r="D97" s="24" t="s">
        <v>94</v>
      </c>
      <c r="E97" s="39">
        <v>67</v>
      </c>
      <c r="F97" s="40">
        <v>148</v>
      </c>
      <c r="G97" s="24">
        <v>120</v>
      </c>
      <c r="H97" s="41">
        <v>0.81</v>
      </c>
      <c r="I97" s="24">
        <f t="shared" si="11"/>
        <v>34</v>
      </c>
      <c r="J97" s="24">
        <v>45</v>
      </c>
      <c r="K97" s="24">
        <f>(IF(OR($D97="m",$D97="M"),IF(($C97&gt;=20)*($C97&lt;=29),IF($J97&lt;=17,0,IF($J97&gt;62,45+INT(("$e4j3"-B557)/2),$J97-17)),IF(($C97&gt;=30)*($C97&lt;=39),IF($J97&lt;=12,0,IF($J97&gt;57,45+INT(($J97-57)/2),$J97-12)),IF(($C97&gt;=40)*($C97&lt;=49),IF($J97&lt;=7,0,IF($J97&gt;52,45+INT(($J97-52)/2),$J97-7)),IF($C97&gt;=50,IF($J97&lt;=5,0,IF($J97&gt;50,45+INT(($J97-50)/2),$J97-5)),"AGE!")))),IF(OR($D97="f",$D97="F"),IF(($C97&gt;=20)*($C97&lt;=29),IF($J97&lt;=14,0,IF($J97&gt;59,45+INT(($J97-59)/2),$J97-14)),IF(($C97&gt;=30)*($C97&lt;=39),IF($J97&lt;=11,0,IF($J97&gt;56,45+INT(($J97-56)/2),$J97-11)),IF($C97&gt;=40,IF($J97&lt;=5,0,IF($J97&gt;50,45+INT(($J97-50)/2),$J97-5)),"AGE!"))),"Gender!")))</f>
        <v>34</v>
      </c>
      <c r="L97" s="24">
        <v>31</v>
      </c>
      <c r="M97" s="24">
        <f t="shared" si="12"/>
        <v>26</v>
      </c>
      <c r="N97" s="24">
        <v>9</v>
      </c>
      <c r="O97" s="24">
        <f t="shared" si="13"/>
        <v>48</v>
      </c>
      <c r="P97" s="18">
        <v>0.007258333333333334</v>
      </c>
      <c r="Q97" s="24">
        <f>(IF(OR($D97="m",$D97="M"),IF(($C97&gt;=20)*($C97&lt;=29),LOOKUP(P97,'XX Run Calc XX'!$A$2:$A$140,'XX Run Calc XX'!$C$2:$C$140),IF(($C97&gt;=30)*($C97&lt;=39),LOOKUP(P97,'XX Run Calc XX'!$A$2:$A$140,'XX Run Calc XX'!$D$2:$D$140),IF(($C97&gt;=40)*($C97&lt;=49),LOOKUP(P97,'XX Run Calc XX'!$A$2:$A$140,'XX Run Calc XX'!$E$2:$E$140),IF($C97&gt;=50,LOOKUP(P97,'XX Run Calc XX'!$A$2:$A$140,'XX Run Calc XX'!$F$2:$F$140),"AGE!")))),IF(OR($D97="f",$D97="F"),IF(($C97&gt;=20)*($C97&lt;=29),LOOKUP(P97,'XX Run Calc XX'!$A$2:$A$140,'XX Run Calc XX'!$I$2:$I$140),IF(($C97&gt;=30)*($C97&lt;=39),LOOKUP(P97,'XX Run Calc XX'!$A$2:$A$140,'XX Run Calc XX'!$J$2:$J$140),IF($C97&gt;=40,LOOKUP(P97,'XX Run Calc XX'!$A$2:$A$140,'XX Run Calc XX'!$K$2:$K$140),"AGE!"))),"Gender!")))</f>
        <v>97</v>
      </c>
      <c r="R97" s="18">
        <v>0.0011233796296296296</v>
      </c>
      <c r="S97" s="22">
        <v>23</v>
      </c>
      <c r="T97" s="34">
        <f t="shared" si="14"/>
        <v>262</v>
      </c>
    </row>
    <row r="98" spans="1:20" ht="17.25">
      <c r="A98" s="16" t="s">
        <v>147</v>
      </c>
      <c r="B98" s="16" t="s">
        <v>50</v>
      </c>
      <c r="C98" s="43">
        <v>30</v>
      </c>
      <c r="D98" s="24" t="s">
        <v>94</v>
      </c>
      <c r="E98" s="39">
        <v>64</v>
      </c>
      <c r="F98" s="40">
        <v>141</v>
      </c>
      <c r="G98" s="24">
        <v>115</v>
      </c>
      <c r="H98" s="41">
        <f aca="true" t="shared" si="15" ref="H98:H121">G98/F98</f>
        <v>0.8156028368794326</v>
      </c>
      <c r="I98" s="24">
        <f aca="true" t="shared" si="16" ref="I98:I121">IF(G98=0,0,(IF(OR($D98="m",$D98="M"),IF(($C98&gt;=20)*($C98&lt;=29),INT(2*(((100*($G98/$F98))-25)/5)),IF(($C98&gt;=30)*($C98&lt;=39),INT(2*((100*($G98/$F98)-20)/5)),IF(($C98&gt;=40)*($C98&lt;=49),INT(2*((100*($G98/$F98)-10)/5)),IF($C98&gt;=50,INT(2*(((100*($G98/$F98)))/5)),"AGE!")))),IF(OR($D98="f",$D98="F"),IF(($C98&gt;=20)*($C98&lt;=29),INT(2*(((100*($G98/$F98)))/5)),IF(($C98&gt;=30)*($C98&lt;=39),INT(2*((100*($G98/$F98)+5)/5)),IF($C98&gt;=40,INT(2*((100*($G98/$F98)+10)/5)),"AGE!"))),"Gender!"))))</f>
        <v>34</v>
      </c>
      <c r="J98" s="24">
        <v>50</v>
      </c>
      <c r="K98" s="24">
        <f>(IF(OR($D98="m",$D98="M"),IF(($C98&gt;=20)*($C98&lt;=29),IF($J98&lt;=17,0,IF($J98&gt;62,45+INT(("$e4j3"-B557)/2),$J98-17)),IF(($C98&gt;=30)*($C98&lt;=39),IF($J98&lt;=12,0,IF($J98&gt;57,45+INT(($J98-57)/2),$J98-12)),IF(($C98&gt;=40)*($C98&lt;=49),IF($J98&lt;=7,0,IF($J98&gt;52,45+INT(($J98-52)/2),$J98-7)),IF($C98&gt;=50,IF($J98&lt;=5,0,IF($J98&gt;50,45+INT(($J98-50)/2),$J98-5)),"AGE!")))),IF(OR($D98="f",$D98="F"),IF(($C98&gt;=20)*($C98&lt;=29),IF($J98&lt;=14,0,IF($J98&gt;59,45+INT(($J98-59)/2),$J98-14)),IF(($C98&gt;=30)*($C98&lt;=39),IF($J98&lt;=11,0,IF($J98&gt;56,45+INT(($J98-56)/2),$J98-11)),IF($C98&gt;=40,IF($J98&lt;=5,0,IF($J98&gt;50,45+INT(($J98-50)/2),$J98-5)),"AGE!"))),"Gender!")))</f>
        <v>39</v>
      </c>
      <c r="L98" s="24">
        <v>42</v>
      </c>
      <c r="M98" s="24">
        <f aca="true" t="shared" si="17" ref="M98:M121">IF(L98=0,0,(IF(OR($D98="m",$D98="M"),IF(($C98&gt;=20)*($C98&lt;=29),L98-3,IF(($C98&gt;=30)*($C98&lt;=39),L98-1,IF(($C98&gt;=40)*($C98&lt;=49),L98-1,IF($C98&gt;=50,L98+3,"AGE!")))),IF(OR($D98="f",$D98="F"),IF(($C98&gt;=20)*($C98&lt;=29),L98-5,IF(($C98&gt;=30)*($C98&lt;=39),L98-5,IF($C98&gt;=40,L98-1,"AGE!"))),"Gender!"))))</f>
        <v>37</v>
      </c>
      <c r="N98" s="24">
        <v>3</v>
      </c>
      <c r="O98" s="24">
        <f aca="true" t="shared" si="18" ref="O98:O121">(IF(OR($D98="m",$D98="M"),IF(($C98&gt;=20)*($C98&lt;=29),IF($N98=0,0,IF($N98&lt;=19,3*($N98+2),IF($N98=20,65,$N98+45))),IF(($C98&gt;=30)*($C98&lt;=39),IF($N98=0,0,IF($N98&lt;=18,3*($N98+3),IF($N98=19,65,$N98+46))),IF(($C98&gt;=40)*($C98&lt;=49),IF($N98=0,0,IF($N98&lt;=16,3*($N98+5),IF($N98=17,65,$N98+48))),IF($C98&gt;=50,IF($N98=0,0,IF($N98&lt;=15,3*($N98+6),IF($N98=16,65,$N98+49))),"AGE!")))),IF(OR($D98="f",$D98="F"),IF(($C98&gt;=20)*($C98&lt;=29),IF($N98=0,0,IF($N98&lt;=14,3*($N98+7),IF($N98=15,65,$N98+50))),IF(($C98&gt;=30)*($C98&lt;=39),IF($N98=0,0,IF($N98&lt;=14,3*($N98+7),IF($N98=15,65,$N98+50))),IF($C98&gt;=40,IF($N98=0,0,IF($N98&lt;=13,3*($N98+8),IF($N98=14,65,$N98+51))),"AGE!"))),"Gender!")))</f>
        <v>30</v>
      </c>
      <c r="P98" s="18">
        <v>0.007952546296296296</v>
      </c>
      <c r="Q98" s="24">
        <f>(IF(OR($D98="m",$D98="M"),IF(($C98&gt;=20)*($C98&lt;=29),LOOKUP(P98,'XX Run Calc XX'!$A$2:$A$140,'XX Run Calc XX'!$C$2:$C$140),IF(($C98&gt;=30)*($C98&lt;=39),LOOKUP(P98,'XX Run Calc XX'!$A$2:$A$140,'XX Run Calc XX'!$D$2:$D$140),IF(($C98&gt;=40)*($C98&lt;=49),LOOKUP(P98,'XX Run Calc XX'!$A$2:$A$140,'XX Run Calc XX'!$E$2:$E$140),IF($C98&gt;=50,LOOKUP(P98,'XX Run Calc XX'!$A$2:$A$140,'XX Run Calc XX'!$F$2:$F$140),"AGE!")))),IF(OR($D98="f",$D98="F"),IF(($C98&gt;=20)*($C98&lt;=29),LOOKUP(P98,'XX Run Calc XX'!$A$2:$A$140,'XX Run Calc XX'!$I$2:$I$140),IF(($C98&gt;=30)*($C98&lt;=39),LOOKUP(P98,'XX Run Calc XX'!$A$2:$A$140,'XX Run Calc XX'!$J$2:$J$140),IF($C98&gt;=40,LOOKUP(P98,'XX Run Calc XX'!$A$2:$A$140,'XX Run Calc XX'!$K$2:$K$140),"AGE!"))),"Gender!")))</f>
        <v>91</v>
      </c>
      <c r="R98" s="18">
        <v>0.0010944444444444445</v>
      </c>
      <c r="S98" s="24">
        <f>LOOKUP($R98,'XX Ag Calc XX'!$A$3:$A$122,'XX Ag Calc XX'!$C$3:$C$122)</f>
        <v>25</v>
      </c>
      <c r="T98" s="42">
        <f aca="true" t="shared" si="19" ref="T98:T121">SUM(I98,K98,M98,O98,Q98,S98)</f>
        <v>256</v>
      </c>
    </row>
    <row r="99" spans="1:20" ht="17.25">
      <c r="A99" s="12" t="s">
        <v>148</v>
      </c>
      <c r="B99" s="12" t="s">
        <v>149</v>
      </c>
      <c r="C99" s="23">
        <v>41</v>
      </c>
      <c r="D99" s="22" t="s">
        <v>22</v>
      </c>
      <c r="E99" s="15">
        <v>71</v>
      </c>
      <c r="F99" s="23">
        <v>197</v>
      </c>
      <c r="G99" s="22">
        <v>190</v>
      </c>
      <c r="H99" s="33">
        <f t="shared" si="15"/>
        <v>0.9644670050761421</v>
      </c>
      <c r="I99" s="22">
        <f t="shared" si="16"/>
        <v>34</v>
      </c>
      <c r="J99" s="22">
        <v>45</v>
      </c>
      <c r="K99" s="22">
        <f>(IF(OR($D99="m",$D99="M"),IF(($C99&gt;=20)*($C99&lt;=29),IF($J99&lt;=17,0,IF($J99&gt;62,45+INT(("$e4j3"-B562)/2),$J99-17)),IF(($C99&gt;=30)*($C99&lt;=39),IF($J99&lt;=12,0,IF($J99&gt;57,45+INT(($J99-57)/2),$J99-12)),IF(($C99&gt;=40)*($C99&lt;=49),IF($J99&lt;=7,0,IF($J99&gt;52,45+INT(($J99-52)/2),$J99-7)),IF($C99&gt;=50,IF($J99&lt;=5,0,IF($J99&gt;50,45+INT(($J99-50)/2),$J99-5)),"AGE!")))),IF(OR($D99="f",$D99="F"),IF(($C99&gt;=20)*($C99&lt;=29),IF($J99&lt;=14,0,IF($J99&gt;59,45+INT(($J99-59)/2),$J99-14)),IF(($C99&gt;=30)*($C99&lt;=39),IF($J99&lt;=11,0,IF($J99&gt;56,45+INT(($J99-56)/2),$J99-11)),IF($C99&gt;=40,IF($J99&lt;=5,0,IF($J99&gt;50,45+INT(($J99-50)/2),$J99-5)),"AGE!"))),"Gender!")))</f>
        <v>38</v>
      </c>
      <c r="L99" s="22">
        <v>30</v>
      </c>
      <c r="M99" s="22">
        <f t="shared" si="17"/>
        <v>29</v>
      </c>
      <c r="N99" s="22">
        <v>5</v>
      </c>
      <c r="O99" s="22">
        <f t="shared" si="18"/>
        <v>30</v>
      </c>
      <c r="P99" s="13">
        <v>0.00888576388888889</v>
      </c>
      <c r="Q99" s="22">
        <f>(IF(OR($D99="m",$D99="M"),IF(($C99&gt;=20)*($C99&lt;=29),LOOKUP(P99,'XX Run Calc XX'!$A$2:$A$140,'XX Run Calc XX'!$C$2:$C$140),IF(($C99&gt;=30)*($C99&lt;=39),LOOKUP(P99,'XX Run Calc XX'!$A$2:$A$140,'XX Run Calc XX'!$D$2:$D$140),IF(($C99&gt;=40)*($C99&lt;=49),LOOKUP(P99,'XX Run Calc XX'!$A$2:$A$140,'XX Run Calc XX'!$E$2:$E$140),IF($C99&gt;=50,LOOKUP(P99,'XX Run Calc XX'!$A$2:$A$140,'XX Run Calc XX'!$F$2:$F$140),"AGE!")))),IF(OR($D99="f",$D99="F"),IF(($C99&gt;=20)*($C99&lt;=29),LOOKUP(P99,'XX Run Calc XX'!$A$2:$A$140,'XX Run Calc XX'!$I$2:$I$140),IF(($C99&gt;=30)*($C99&lt;=39),LOOKUP(P99,'XX Run Calc XX'!$A$2:$A$140,'XX Run Calc XX'!$J$2:$J$140),IF($C99&gt;=40,LOOKUP(P99,'XX Run Calc XX'!$A$2:$A$140,'XX Run Calc XX'!$K$2:$K$140),"AGE!"))),"Gender!")))</f>
        <v>78</v>
      </c>
      <c r="R99" s="13">
        <v>0.0008925925925925926</v>
      </c>
      <c r="S99" s="22">
        <f>LOOKUP($R99,'XX Ag Calc XX'!$A$3:$A$122,'XX Ag Calc XX'!$C$3:$C$122)</f>
        <v>42</v>
      </c>
      <c r="T99" s="34">
        <f t="shared" si="19"/>
        <v>251</v>
      </c>
    </row>
    <row r="100" spans="1:20" ht="17.25">
      <c r="A100" s="16" t="s">
        <v>150</v>
      </c>
      <c r="B100" s="16" t="s">
        <v>69</v>
      </c>
      <c r="C100" s="43">
        <v>32</v>
      </c>
      <c r="D100" s="24" t="s">
        <v>94</v>
      </c>
      <c r="E100" s="39">
        <v>64</v>
      </c>
      <c r="F100" s="40">
        <v>118</v>
      </c>
      <c r="G100" s="24">
        <v>110</v>
      </c>
      <c r="H100" s="41">
        <f t="shared" si="15"/>
        <v>0.9322033898305084</v>
      </c>
      <c r="I100" s="24">
        <f t="shared" si="16"/>
        <v>39</v>
      </c>
      <c r="J100" s="24">
        <v>36</v>
      </c>
      <c r="K100" s="24">
        <f>(IF(OR($D100="m",$D100="M"),IF(($C100&gt;=20)*($C100&lt;=29),IF($J100&lt;=17,0,IF($J100&gt;62,45+INT(("$e4j3"-B559)/2),$J100-17)),IF(($C100&gt;=30)*($C100&lt;=39),IF($J100&lt;=12,0,IF($J100&gt;57,45+INT(($J100-57)/2),$J100-12)),IF(($C100&gt;=40)*($C100&lt;=49),IF($J100&lt;=7,0,IF($J100&gt;52,45+INT(($J100-52)/2),$J100-7)),IF($C100&gt;=50,IF($J100&lt;=5,0,IF($J100&gt;50,45+INT(($J100-50)/2),$J100-5)),"AGE!")))),IF(OR($D100="f",$D100="F"),IF(($C100&gt;=20)*($C100&lt;=29),IF($J100&lt;=14,0,IF($J100&gt;59,45+INT(($J100-59)/2),$J100-14)),IF(($C100&gt;=30)*($C100&lt;=39),IF($J100&lt;=11,0,IF($J100&gt;56,45+INT(($J100-56)/2),$J100-11)),IF($C100&gt;=40,IF($J100&lt;=5,0,IF($J100&gt;50,45+INT(($J100-50)/2),$J100-5)),"AGE!"))),"Gender!")))</f>
        <v>25</v>
      </c>
      <c r="L100" s="24">
        <v>30</v>
      </c>
      <c r="M100" s="24">
        <f t="shared" si="17"/>
        <v>25</v>
      </c>
      <c r="N100" s="24">
        <v>14</v>
      </c>
      <c r="O100" s="24">
        <f t="shared" si="18"/>
        <v>63</v>
      </c>
      <c r="P100" s="18">
        <v>0.01001550925925926</v>
      </c>
      <c r="Q100" s="24">
        <f>(IF(OR($D100="m",$D100="M"),IF(($C100&gt;=20)*($C100&lt;=29),LOOKUP(P100,'XX Run Calc XX'!$A$2:$A$140,'XX Run Calc XX'!$C$2:$C$140),IF(($C100&gt;=30)*($C100&lt;=39),LOOKUP(P100,'XX Run Calc XX'!$A$2:$A$140,'XX Run Calc XX'!$D$2:$D$140),IF(($C100&gt;=40)*($C100&lt;=49),LOOKUP(P100,'XX Run Calc XX'!$A$2:$A$140,'XX Run Calc XX'!$E$2:$E$140),IF($C100&gt;=50,LOOKUP(P100,'XX Run Calc XX'!$A$2:$A$140,'XX Run Calc XX'!$F$2:$F$140),"AGE!")))),IF(OR($D100="f",$D100="F"),IF(($C100&gt;=20)*($C100&lt;=29),LOOKUP(P100,'XX Run Calc XX'!$A$2:$A$140,'XX Run Calc XX'!$I$2:$I$140),IF(($C100&gt;=30)*($C100&lt;=39),LOOKUP(P100,'XX Run Calc XX'!$A$2:$A$140,'XX Run Calc XX'!$J$2:$J$140),IF($C100&gt;=40,LOOKUP(P100,'XX Run Calc XX'!$A$2:$A$140,'XX Run Calc XX'!$K$2:$K$140),"AGE!"))),"Gender!")))</f>
        <v>73</v>
      </c>
      <c r="R100" s="18">
        <v>0.0010952546296296296</v>
      </c>
      <c r="S100" s="24">
        <f>LOOKUP($R100,'XX Ag Calc XX'!$A$3:$A$122,'XX Ag Calc XX'!$C$3:$C$122)</f>
        <v>25</v>
      </c>
      <c r="T100" s="42">
        <f t="shared" si="19"/>
        <v>250</v>
      </c>
    </row>
    <row r="101" spans="1:20" ht="17.25">
      <c r="A101" s="12" t="s">
        <v>151</v>
      </c>
      <c r="B101" s="12" t="s">
        <v>152</v>
      </c>
      <c r="C101" s="35">
        <v>41</v>
      </c>
      <c r="D101" s="22" t="s">
        <v>22</v>
      </c>
      <c r="E101" s="15">
        <v>69</v>
      </c>
      <c r="F101" s="21">
        <v>198</v>
      </c>
      <c r="G101" s="22">
        <v>210</v>
      </c>
      <c r="H101" s="33">
        <f t="shared" si="15"/>
        <v>1.0606060606060606</v>
      </c>
      <c r="I101" s="22">
        <f t="shared" si="16"/>
        <v>38</v>
      </c>
      <c r="J101" s="22">
        <v>48</v>
      </c>
      <c r="K101" s="22">
        <f>(IF(OR($D101="m",$D101="M"),IF(($C101&gt;=20)*($C101&lt;=29),IF($J101&lt;=17,0,IF($J101&gt;62,45+INT(("$e4j3"-B564)/2),$J101-17)),IF(($C101&gt;=30)*($C101&lt;=39),IF($J101&lt;=12,0,IF($J101&gt;57,45+INT(($J101-57)/2),$J101-12)),IF(($C101&gt;=40)*($C101&lt;=49),IF($J101&lt;=7,0,IF($J101&gt;52,45+INT(($J101-52)/2),$J101-7)),IF($C101&gt;=50,IF($J101&lt;=5,0,IF($J101&gt;50,45+INT(($J101-50)/2),$J101-5)),"AGE!")))),IF(OR($D101="f",$D101="F"),IF(($C101&gt;=20)*($C101&lt;=29),IF($J101&lt;=14,0,IF($J101&gt;59,45+INT(($J101-59)/2),$J101-14)),IF(($C101&gt;=30)*($C101&lt;=39),IF($J101&lt;=11,0,IF($J101&gt;56,45+INT(($J101-56)/2),$J101-11)),IF($C101&gt;=40,IF($J101&lt;=5,0,IF($J101&gt;50,45+INT(($J101-50)/2),$J101-5)),"AGE!"))),"Gender!")))</f>
        <v>41</v>
      </c>
      <c r="L101" s="22">
        <v>29</v>
      </c>
      <c r="M101" s="22">
        <f t="shared" si="17"/>
        <v>28</v>
      </c>
      <c r="N101" s="22">
        <v>10</v>
      </c>
      <c r="O101" s="22">
        <f t="shared" si="18"/>
        <v>45</v>
      </c>
      <c r="P101" s="13">
        <v>0.008868981481481481</v>
      </c>
      <c r="Q101" s="22">
        <f>(IF(OR($D101="m",$D101="M"),IF(($C101&gt;=20)*($C101&lt;=29),LOOKUP(P101,'XX Run Calc XX'!$A$2:$A$140,'XX Run Calc XX'!$C$2:$C$140),IF(($C101&gt;=30)*($C101&lt;=39),LOOKUP(P101,'XX Run Calc XX'!$A$2:$A$140,'XX Run Calc XX'!$D$2:$D$140),IF(($C101&gt;=40)*($C101&lt;=49),LOOKUP(P101,'XX Run Calc XX'!$A$2:$A$140,'XX Run Calc XX'!$E$2:$E$140),IF($C101&gt;=50,LOOKUP(P101,'XX Run Calc XX'!$A$2:$A$140,'XX Run Calc XX'!$F$2:$F$140),"AGE!")))),IF(OR($D101="f",$D101="F"),IF(($C101&gt;=20)*($C101&lt;=29),LOOKUP(P101,'XX Run Calc XX'!$A$2:$A$140,'XX Run Calc XX'!$I$2:$I$140),IF(($C101&gt;=30)*($C101&lt;=39),LOOKUP(P101,'XX Run Calc XX'!$A$2:$A$140,'XX Run Calc XX'!$J$2:$J$140),IF($C101&gt;=40,LOOKUP(P101,'XX Run Calc XX'!$A$2:$A$140,'XX Run Calc XX'!$K$2:$K$140),"AGE!"))),"Gender!")))</f>
        <v>78</v>
      </c>
      <c r="R101" s="13">
        <v>0.0011562500000000002</v>
      </c>
      <c r="S101" s="22">
        <f>LOOKUP($R101,'XX Ag Calc XX'!$A$3:$A$122,'XX Ag Calc XX'!$C$3:$C$122)</f>
        <v>20</v>
      </c>
      <c r="T101" s="34">
        <f t="shared" si="19"/>
        <v>250</v>
      </c>
    </row>
    <row r="102" spans="1:20" ht="17.25">
      <c r="A102" s="12" t="s">
        <v>153</v>
      </c>
      <c r="B102" s="12" t="s">
        <v>56</v>
      </c>
      <c r="C102" s="35">
        <v>27</v>
      </c>
      <c r="D102" s="22" t="s">
        <v>22</v>
      </c>
      <c r="E102" s="15">
        <v>63</v>
      </c>
      <c r="F102" s="21">
        <v>190</v>
      </c>
      <c r="G102" s="22">
        <v>265</v>
      </c>
      <c r="H102" s="33">
        <f t="shared" si="15"/>
        <v>1.394736842105263</v>
      </c>
      <c r="I102" s="22">
        <f t="shared" si="16"/>
        <v>45</v>
      </c>
      <c r="J102" s="22">
        <v>40</v>
      </c>
      <c r="K102" s="22">
        <f>(IF(OR($D102="m",$D102="M"),IF(($C102&gt;=20)*($C102&lt;=29),IF($J102&lt;=17,0,IF($J102&gt;62,45+INT(("$e4j3"-B557)/2),$J102-17)),IF(($C102&gt;=30)*($C102&lt;=39),IF($J102&lt;=12,0,IF($J102&gt;57,45+INT(($J102-57)/2),$J102-12)),IF(($C102&gt;=40)*($C102&lt;=49),IF($J102&lt;=7,0,IF($J102&gt;52,45+INT(($J102-52)/2),$J102-7)),IF($C102&gt;=50,IF($J102&lt;=5,0,IF($J102&gt;50,45+INT(($J102-50)/2),$J102-5)),"AGE!")))),IF(OR($D102="f",$D102="F"),IF(($C102&gt;=20)*($C102&lt;=29),IF($J102&lt;=14,0,IF($J102&gt;59,45+INT(($J102-59)/2),$J102-14)),IF(($C102&gt;=30)*($C102&lt;=39),IF($J102&lt;=11,0,IF($J102&gt;56,45+INT(($J102-56)/2),$J102-11)),IF($C102&gt;=40,IF($J102&lt;=5,0,IF($J102&gt;50,45+INT(($J102-50)/2),$J102-5)),"AGE!"))),"Gender!")))</f>
        <v>23</v>
      </c>
      <c r="L102" s="22">
        <v>29</v>
      </c>
      <c r="M102" s="22">
        <f t="shared" si="17"/>
        <v>26</v>
      </c>
      <c r="N102" s="22">
        <v>10</v>
      </c>
      <c r="O102" s="22">
        <f t="shared" si="18"/>
        <v>36</v>
      </c>
      <c r="P102" s="13">
        <v>0.007769328703703704</v>
      </c>
      <c r="Q102" s="22">
        <f>(IF(OR($D102="m",$D102="M"),IF(($C102&gt;=20)*($C102&lt;=29),LOOKUP(P102,'XX Run Calc XX'!$A$2:$A$140,'XX Run Calc XX'!$C$2:$C$140),IF(($C102&gt;=30)*($C102&lt;=39),LOOKUP(P102,'XX Run Calc XX'!$A$2:$A$140,'XX Run Calc XX'!$D$2:$D$140),IF(($C102&gt;=40)*($C102&lt;=49),LOOKUP(P102,'XX Run Calc XX'!$A$2:$A$140,'XX Run Calc XX'!$E$2:$E$140),IF($C102&gt;=50,LOOKUP(P102,'XX Run Calc XX'!$A$2:$A$140,'XX Run Calc XX'!$F$2:$F$140),"AGE!")))),IF(OR($D102="f",$D102="F"),IF(($C102&gt;=20)*($C102&lt;=29),LOOKUP(P102,'XX Run Calc XX'!$A$2:$A$140,'XX Run Calc XX'!$I$2:$I$140),IF(($C102&gt;=30)*($C102&lt;=39),LOOKUP(P102,'XX Run Calc XX'!$A$2:$A$140,'XX Run Calc XX'!$J$2:$J$140),IF($C102&gt;=40,LOOKUP(P102,'XX Run Calc XX'!$A$2:$A$140,'XX Run Calc XX'!$K$2:$K$140),"AGE!"))),"Gender!")))</f>
        <v>80</v>
      </c>
      <c r="R102" s="13">
        <v>0.0009385416666666667</v>
      </c>
      <c r="S102" s="22">
        <v>39</v>
      </c>
      <c r="T102" s="34">
        <f t="shared" si="19"/>
        <v>249</v>
      </c>
    </row>
    <row r="103" spans="1:20" ht="17.25">
      <c r="A103" s="12" t="s">
        <v>154</v>
      </c>
      <c r="B103" s="12" t="s">
        <v>155</v>
      </c>
      <c r="C103" s="35">
        <v>23</v>
      </c>
      <c r="D103" s="22" t="s">
        <v>22</v>
      </c>
      <c r="E103" s="15">
        <v>71</v>
      </c>
      <c r="F103" s="21">
        <v>158</v>
      </c>
      <c r="G103" s="22">
        <v>185</v>
      </c>
      <c r="H103" s="33">
        <f t="shared" si="15"/>
        <v>1.1708860759493671</v>
      </c>
      <c r="I103" s="22">
        <f t="shared" si="16"/>
        <v>36</v>
      </c>
      <c r="J103" s="22">
        <v>37</v>
      </c>
      <c r="K103" s="22">
        <f>(IF(OR($D103="m",$D103="M"),IF(($C103&gt;=20)*($C103&lt;=29),IF($J103&lt;=17,0,IF($J103&gt;62,45+INT(("$e4j3"-B548)/2),$J103-17)),IF(($C103&gt;=30)*($C103&lt;=39),IF($J103&lt;=12,0,IF($J103&gt;57,45+INT(($J103-57)/2),$J103-12)),IF(($C103&gt;=40)*($C103&lt;=49),IF($J103&lt;=7,0,IF($J103&gt;52,45+INT(($J103-52)/2),$J103-7)),IF($C103&gt;=50,IF($J103&lt;=5,0,IF($J103&gt;50,45+INT(($J103-50)/2),$J103-5)),"AGE!")))),IF(OR($D103="f",$D103="F"),IF(($C103&gt;=20)*($C103&lt;=29),IF($J103&lt;=14,0,IF($J103&gt;59,45+INT(($J103-59)/2),$J103-14)),IF(($C103&gt;=30)*($C103&lt;=39),IF($J103&lt;=11,0,IF($J103&gt;56,45+INT(($J103-56)/2),$J103-11)),IF($C103&gt;=40,IF($J103&lt;=5,0,IF($J103&gt;50,45+INT(($J103-50)/2),$J103-5)),"AGE!"))),"Gender!")))</f>
        <v>20</v>
      </c>
      <c r="L103" s="22">
        <v>23</v>
      </c>
      <c r="M103" s="22">
        <f t="shared" si="17"/>
        <v>20</v>
      </c>
      <c r="N103" s="22">
        <v>16</v>
      </c>
      <c r="O103" s="22">
        <f t="shared" si="18"/>
        <v>54</v>
      </c>
      <c r="P103" s="13">
        <v>0.008114814814814814</v>
      </c>
      <c r="Q103" s="22">
        <f>(IF(OR($D103="m",$D103="M"),IF(($C103&gt;=20)*($C103&lt;=29),LOOKUP(P103,'XX Run Calc XX'!$A$2:$A$140,'XX Run Calc XX'!$C$2:$C$140),IF(($C103&gt;=30)*($C103&lt;=39),LOOKUP(P103,'XX Run Calc XX'!$A$2:$A$140,'XX Run Calc XX'!$D$2:$D$140),IF(($C103&gt;=40)*($C103&lt;=49),LOOKUP(P103,'XX Run Calc XX'!$A$2:$A$140,'XX Run Calc XX'!$E$2:$E$140),IF($C103&gt;=50,LOOKUP(P103,'XX Run Calc XX'!$A$2:$A$140,'XX Run Calc XX'!$F$2:$F$140),"AGE!")))),IF(OR($D103="f",$D103="F"),IF(($C103&gt;=20)*($C103&lt;=29),LOOKUP(P103,'XX Run Calc XX'!$A$2:$A$140,'XX Run Calc XX'!$I$2:$I$140),IF(($C103&gt;=30)*($C103&lt;=39),LOOKUP(P103,'XX Run Calc XX'!$A$2:$A$140,'XX Run Calc XX'!$J$2:$J$140),IF($C103&gt;=40,LOOKUP(P103,'XX Run Calc XX'!$A$2:$A$140,'XX Run Calc XX'!$K$2:$K$140),"AGE!"))),"Gender!")))</f>
        <v>77</v>
      </c>
      <c r="R103" s="13">
        <v>0.0009436342592592593</v>
      </c>
      <c r="S103" s="22">
        <f>LOOKUP($R103,'XX Ag Calc XX'!$A$3:$A$122,'XX Ag Calc XX'!$C$3:$C$122)</f>
        <v>38</v>
      </c>
      <c r="T103" s="34">
        <f t="shared" si="19"/>
        <v>245</v>
      </c>
    </row>
    <row r="104" spans="1:20" ht="17.25">
      <c r="A104" s="12" t="s">
        <v>156</v>
      </c>
      <c r="B104" s="12" t="s">
        <v>155</v>
      </c>
      <c r="C104" s="35">
        <v>34</v>
      </c>
      <c r="D104" s="22" t="s">
        <v>22</v>
      </c>
      <c r="E104" s="15">
        <v>68</v>
      </c>
      <c r="F104" s="21">
        <v>199</v>
      </c>
      <c r="G104" s="22">
        <v>275</v>
      </c>
      <c r="H104" s="33">
        <f t="shared" si="15"/>
        <v>1.3819095477386936</v>
      </c>
      <c r="I104" s="22">
        <f t="shared" si="16"/>
        <v>47</v>
      </c>
      <c r="J104" s="22">
        <v>38</v>
      </c>
      <c r="K104" s="22">
        <f>(IF(OR($D104="m",$D104="M"),IF(($C104&gt;=20)*($C104&lt;=29),IF($J104&lt;=17,0,IF($J104&gt;62,45+INT(("$e4j3"-B549)/2),$J104-17)),IF(($C104&gt;=30)*($C104&lt;=39),IF($J104&lt;=12,0,IF($J104&gt;57,45+INT(($J104-57)/2),$J104-12)),IF(($C104&gt;=40)*($C104&lt;=49),IF($J104&lt;=7,0,IF($J104&gt;52,45+INT(($J104-52)/2),$J104-7)),IF($C104&gt;=50,IF($J104&lt;=5,0,IF($J104&gt;50,45+INT(($J104-50)/2),$J104-5)),"AGE!")))),IF(OR($D104="f",$D104="F"),IF(($C104&gt;=20)*($C104&lt;=29),IF($J104&lt;=14,0,IF($J104&gt;59,45+INT(($J104-59)/2),$J104-14)),IF(($C104&gt;=30)*($C104&lt;=39),IF($J104&lt;=11,0,IF($J104&gt;56,45+INT(($J104-56)/2),$J104-11)),IF($C104&gt;=40,IF($J104&lt;=5,0,IF($J104&gt;50,45+INT(($J104-50)/2),$J104-5)),"AGE!"))),"Gender!")))</f>
        <v>26</v>
      </c>
      <c r="L104" s="22">
        <v>19</v>
      </c>
      <c r="M104" s="22">
        <f t="shared" si="17"/>
        <v>18</v>
      </c>
      <c r="N104" s="22">
        <v>9</v>
      </c>
      <c r="O104" s="22">
        <f t="shared" si="18"/>
        <v>36</v>
      </c>
      <c r="P104" s="13">
        <v>0.008192939814814814</v>
      </c>
      <c r="Q104" s="22">
        <f>(IF(OR($D104="m",$D104="M"),IF(($C104&gt;=20)*($C104&lt;=29),LOOKUP(P104,'XX Run Calc XX'!$A$2:$A$140,'XX Run Calc XX'!$C$2:$C$140),IF(($C104&gt;=30)*($C104&lt;=39),LOOKUP(P104,'XX Run Calc XX'!$A$2:$A$140,'XX Run Calc XX'!$D$2:$D$140),IF(($C104&gt;=40)*($C104&lt;=49),LOOKUP(P104,'XX Run Calc XX'!$A$2:$A$140,'XX Run Calc XX'!$E$2:$E$140),IF($C104&gt;=50,LOOKUP(P104,'XX Run Calc XX'!$A$2:$A$140,'XX Run Calc XX'!$F$2:$F$140),"AGE!")))),IF(OR($D104="f",$D104="F"),IF(($C104&gt;=20)*($C104&lt;=29),LOOKUP(P104,'XX Run Calc XX'!$A$2:$A$140,'XX Run Calc XX'!$I$2:$I$140),IF(($C104&gt;=30)*($C104&lt;=39),LOOKUP(P104,'XX Run Calc XX'!$A$2:$A$140,'XX Run Calc XX'!$J$2:$J$140),IF($C104&gt;=40,LOOKUP(P104,'XX Run Calc XX'!$A$2:$A$140,'XX Run Calc XX'!$K$2:$K$140),"AGE!"))),"Gender!")))</f>
        <v>81</v>
      </c>
      <c r="R104" s="13">
        <v>0.0009565972222222223</v>
      </c>
      <c r="S104" s="22">
        <f>LOOKUP($R104,'XX Ag Calc XX'!$A$3:$A$122,'XX Ag Calc XX'!$C$3:$C$122)</f>
        <v>37</v>
      </c>
      <c r="T104" s="34">
        <f t="shared" si="19"/>
        <v>245</v>
      </c>
    </row>
    <row r="105" spans="1:20" ht="17.25">
      <c r="A105" s="12" t="s">
        <v>157</v>
      </c>
      <c r="B105" s="12" t="s">
        <v>87</v>
      </c>
      <c r="C105" s="35">
        <v>27</v>
      </c>
      <c r="D105" s="22" t="s">
        <v>22</v>
      </c>
      <c r="E105" s="15">
        <v>68</v>
      </c>
      <c r="F105" s="21">
        <v>195</v>
      </c>
      <c r="G105" s="22">
        <v>225</v>
      </c>
      <c r="H105" s="33">
        <f t="shared" si="15"/>
        <v>1.1538461538461537</v>
      </c>
      <c r="I105" s="22">
        <f t="shared" si="16"/>
        <v>36</v>
      </c>
      <c r="J105" s="22">
        <v>39</v>
      </c>
      <c r="K105" s="22">
        <f>(IF(OR($D105="m",$D105="M"),IF(($C105&gt;=20)*($C105&lt;=29),IF($J105&lt;=17,0,IF($J105&gt;62,45+INT(("$e4j3"-B564)/2),$J105-17)),IF(($C105&gt;=30)*($C105&lt;=39),IF($J105&lt;=12,0,IF($J105&gt;57,45+INT(($J105-57)/2),$J105-12)),IF(($C105&gt;=40)*($C105&lt;=49),IF($J105&lt;=7,0,IF($J105&gt;52,45+INT(($J105-52)/2),$J105-7)),IF($C105&gt;=50,IF($J105&lt;=5,0,IF($J105&gt;50,45+INT(($J105-50)/2),$J105-5)),"AGE!")))),IF(OR($D105="f",$D105="F"),IF(($C105&gt;=20)*($C105&lt;=29),IF($J105&lt;=14,0,IF($J105&gt;59,45+INT(($J105-59)/2),$J105-14)),IF(($C105&gt;=30)*($C105&lt;=39),IF($J105&lt;=11,0,IF($J105&gt;56,45+INT(($J105-56)/2),$J105-11)),IF($C105&gt;=40,IF($J105&lt;=5,0,IF($J105&gt;50,45+INT(($J105-50)/2),$J105-5)),"AGE!"))),"Gender!")))</f>
        <v>22</v>
      </c>
      <c r="L105" s="22">
        <v>31</v>
      </c>
      <c r="M105" s="22">
        <f t="shared" si="17"/>
        <v>28</v>
      </c>
      <c r="N105" s="22">
        <v>13</v>
      </c>
      <c r="O105" s="22">
        <f t="shared" si="18"/>
        <v>45</v>
      </c>
      <c r="P105" s="13">
        <v>0.008950115740740741</v>
      </c>
      <c r="Q105" s="22">
        <f>(IF(OR($D105="m",$D105="M"),IF(($C105&gt;=20)*($C105&lt;=29),LOOKUP(P105,'XX Run Calc XX'!$A$2:$A$140,'XX Run Calc XX'!$C$2:$C$140),IF(($C105&gt;=30)*($C105&lt;=39),LOOKUP(P105,'XX Run Calc XX'!$A$2:$A$140,'XX Run Calc XX'!$D$2:$D$140),IF(($C105&gt;=40)*($C105&lt;=49),LOOKUP(P105,'XX Run Calc XX'!$A$2:$A$140,'XX Run Calc XX'!$E$2:$E$140),IF($C105&gt;=50,LOOKUP(P105,'XX Run Calc XX'!$A$2:$A$140,'XX Run Calc XX'!$F$2:$F$140),"AGE!")))),IF(OR($D105="f",$D105="F"),IF(($C105&gt;=20)*($C105&lt;=29),LOOKUP(P105,'XX Run Calc XX'!$A$2:$A$140,'XX Run Calc XX'!$I$2:$I$140),IF(($C105&gt;=30)*($C105&lt;=39),LOOKUP(P105,'XX Run Calc XX'!$A$2:$A$140,'XX Run Calc XX'!$J$2:$J$140),IF($C105&gt;=40,LOOKUP(P105,'XX Run Calc XX'!$A$2:$A$140,'XX Run Calc XX'!$K$2:$K$140),"AGE!"))),"Gender!")))</f>
        <v>70</v>
      </c>
      <c r="R105" s="13">
        <v>0.0008918981481481482</v>
      </c>
      <c r="S105" s="22">
        <v>43</v>
      </c>
      <c r="T105" s="34">
        <f t="shared" si="19"/>
        <v>244</v>
      </c>
    </row>
    <row r="106" spans="1:20" ht="17.25">
      <c r="A106" s="16" t="s">
        <v>158</v>
      </c>
      <c r="B106" s="16" t="s">
        <v>149</v>
      </c>
      <c r="C106" s="44">
        <v>27</v>
      </c>
      <c r="D106" s="24" t="s">
        <v>94</v>
      </c>
      <c r="E106" s="39">
        <v>62</v>
      </c>
      <c r="F106" s="44">
        <v>131</v>
      </c>
      <c r="G106" s="24">
        <v>110</v>
      </c>
      <c r="H106" s="41">
        <f t="shared" si="15"/>
        <v>0.8396946564885496</v>
      </c>
      <c r="I106" s="24">
        <f t="shared" si="16"/>
        <v>33</v>
      </c>
      <c r="J106" s="24">
        <v>39</v>
      </c>
      <c r="K106" s="24">
        <f>(IF(OR($D106="m",$D106="M"),IF(($C106&gt;=20)*($C106&lt;=29),IF($J106&lt;=17,0,IF($J106&gt;62,45+INT(("$e4j3"-B569)/2),$J106-17)),IF(($C106&gt;=30)*($C106&lt;=39),IF($J106&lt;=12,0,IF($J106&gt;57,45+INT(($J106-57)/2),$J106-12)),IF(($C106&gt;=40)*($C106&lt;=49),IF($J106&lt;=7,0,IF($J106&gt;52,45+INT(($J106-52)/2),$J106-7)),IF($C106&gt;=50,IF($J106&lt;=5,0,IF($J106&gt;50,45+INT(($J106-50)/2),$J106-5)),"AGE!")))),IF(OR($D106="f",$D106="F"),IF(($C106&gt;=20)*($C106&lt;=29),IF($J106&lt;=14,0,IF($J106&gt;59,45+INT(($J106-59)/2),$J106-14)),IF(($C106&gt;=30)*($C106&lt;=39),IF($J106&lt;=11,0,IF($J106&gt;56,45+INT(($J106-56)/2),$J106-11)),IF($C106&gt;=40,IF($J106&lt;=5,0,IF($J106&gt;50,45+INT(($J106-50)/2),$J106-5)),"AGE!"))),"Gender!")))</f>
        <v>25</v>
      </c>
      <c r="L106" s="24">
        <v>45</v>
      </c>
      <c r="M106" s="24">
        <f t="shared" si="17"/>
        <v>40</v>
      </c>
      <c r="N106" s="24">
        <v>8</v>
      </c>
      <c r="O106" s="24">
        <f t="shared" si="18"/>
        <v>45</v>
      </c>
      <c r="P106" s="18">
        <v>0.01070023148148148</v>
      </c>
      <c r="Q106" s="24">
        <f>(IF(OR($D106="m",$D106="M"),IF(($C106&gt;=20)*($C106&lt;=29),LOOKUP(P106,'XX Run Calc XX'!$A$2:$A$140,'XX Run Calc XX'!$C$2:$C$140),IF(($C106&gt;=30)*($C106&lt;=39),LOOKUP(P106,'XX Run Calc XX'!$A$2:$A$140,'XX Run Calc XX'!$D$2:$D$140),IF(($C106&gt;=40)*($C106&lt;=49),LOOKUP(P106,'XX Run Calc XX'!$A$2:$A$140,'XX Run Calc XX'!$E$2:$E$140),IF($C106&gt;=50,LOOKUP(P106,'XX Run Calc XX'!$A$2:$A$140,'XX Run Calc XX'!$F$2:$F$140),"AGE!")))),IF(OR($D106="f",$D106="F"),IF(($C106&gt;=20)*($C106&lt;=29),LOOKUP(P106,'XX Run Calc XX'!$A$2:$A$140,'XX Run Calc XX'!$I$2:$I$140),IF(($C106&gt;=30)*($C106&lt;=39),LOOKUP(P106,'XX Run Calc XX'!$A$2:$A$140,'XX Run Calc XX'!$J$2:$J$140),IF($C106&gt;=40,LOOKUP(P106,'XX Run Calc XX'!$A$2:$A$140,'XX Run Calc XX'!$K$2:$K$140),"AGE!"))),"Gender!")))</f>
        <v>65</v>
      </c>
      <c r="R106" s="18">
        <v>0.001023611111111111</v>
      </c>
      <c r="S106" s="24">
        <f>LOOKUP($R106,'XX Ag Calc XX'!$A$3:$A$122,'XX Ag Calc XX'!$C$3:$C$122)</f>
        <v>31</v>
      </c>
      <c r="T106" s="42">
        <f t="shared" si="19"/>
        <v>239</v>
      </c>
    </row>
    <row r="107" spans="1:20" ht="17.25">
      <c r="A107" s="16" t="s">
        <v>159</v>
      </c>
      <c r="B107" s="16" t="s">
        <v>29</v>
      </c>
      <c r="C107" s="44">
        <v>31</v>
      </c>
      <c r="D107" s="24" t="s">
        <v>94</v>
      </c>
      <c r="E107" s="39">
        <v>64</v>
      </c>
      <c r="F107" s="44">
        <v>122</v>
      </c>
      <c r="G107" s="24">
        <v>100</v>
      </c>
      <c r="H107" s="41">
        <f t="shared" si="15"/>
        <v>0.819672131147541</v>
      </c>
      <c r="I107" s="24">
        <f t="shared" si="16"/>
        <v>34</v>
      </c>
      <c r="J107" s="24">
        <v>52</v>
      </c>
      <c r="K107" s="24">
        <f>(IF(OR($D107="m",$D107="M"),IF(($C107&gt;=20)*($C107&lt;=29),IF($J107&lt;=17,0,IF($J107&gt;62,45+INT(("$e4j3"-B570)/2),$J107-17)),IF(($C107&gt;=30)*($C107&lt;=39),IF($J107&lt;=12,0,IF($J107&gt;57,45+INT(($J107-57)/2),$J107-12)),IF(($C107&gt;=40)*($C107&lt;=49),IF($J107&lt;=7,0,IF($J107&gt;52,45+INT(($J107-52)/2),$J107-7)),IF($C107&gt;=50,IF($J107&lt;=5,0,IF($J107&gt;50,45+INT(($J107-50)/2),$J107-5)),"AGE!")))),IF(OR($D107="f",$D107="F"),IF(($C107&gt;=20)*($C107&lt;=29),IF($J107&lt;=14,0,IF($J107&gt;59,45+INT(($J107-59)/2),$J107-14)),IF(($C107&gt;=30)*($C107&lt;=39),IF($J107&lt;=11,0,IF($J107&gt;56,45+INT(($J107-56)/2),$J107-11)),IF($C107&gt;=40,IF($J107&lt;=5,0,IF($J107&gt;50,45+INT(($J107-50)/2),$J107-5)),"AGE!"))),"Gender!")))</f>
        <v>41</v>
      </c>
      <c r="L107" s="24">
        <v>35</v>
      </c>
      <c r="M107" s="24">
        <f t="shared" si="17"/>
        <v>30</v>
      </c>
      <c r="N107" s="24">
        <v>6</v>
      </c>
      <c r="O107" s="24">
        <f t="shared" si="18"/>
        <v>39</v>
      </c>
      <c r="P107" s="18">
        <v>0.010841087962962962</v>
      </c>
      <c r="Q107" s="24">
        <f>(IF(OR($D107="m",$D107="M"),IF(($C107&gt;=20)*($C107&lt;=29),LOOKUP(P107,'XX Run Calc XX'!$A$2:$A$140,'XX Run Calc XX'!$C$2:$C$140),IF(($C107&gt;=30)*($C107&lt;=39),LOOKUP(P107,'XX Run Calc XX'!$A$2:$A$140,'XX Run Calc XX'!$D$2:$D$140),IF(($C107&gt;=40)*($C107&lt;=49),LOOKUP(P107,'XX Run Calc XX'!$A$2:$A$140,'XX Run Calc XX'!$E$2:$E$140),IF($C107&gt;=50,LOOKUP(P107,'XX Run Calc XX'!$A$2:$A$140,'XX Run Calc XX'!$F$2:$F$140),"AGE!")))),IF(OR($D107="f",$D107="F"),IF(($C107&gt;=20)*($C107&lt;=29),LOOKUP(P107,'XX Run Calc XX'!$A$2:$A$140,'XX Run Calc XX'!$I$2:$I$140),IF(($C107&gt;=30)*($C107&lt;=39),LOOKUP(P107,'XX Run Calc XX'!$A$2:$A$140,'XX Run Calc XX'!$J$2:$J$140),IF($C107&gt;=40,LOOKUP(P107,'XX Run Calc XX'!$A$2:$A$140,'XX Run Calc XX'!$K$2:$K$140),"AGE!"))),"Gender!")))</f>
        <v>66</v>
      </c>
      <c r="R107" s="18">
        <v>0.0011483796296296296</v>
      </c>
      <c r="S107" s="24">
        <v>21</v>
      </c>
      <c r="T107" s="42">
        <f t="shared" si="19"/>
        <v>231</v>
      </c>
    </row>
    <row r="108" spans="1:20" ht="17.25">
      <c r="A108" s="16" t="s">
        <v>160</v>
      </c>
      <c r="B108" s="16" t="s">
        <v>64</v>
      </c>
      <c r="C108" s="43">
        <v>25</v>
      </c>
      <c r="D108" s="24" t="s">
        <v>94</v>
      </c>
      <c r="E108" s="39">
        <v>64</v>
      </c>
      <c r="F108" s="40">
        <v>185</v>
      </c>
      <c r="G108" s="24">
        <v>160</v>
      </c>
      <c r="H108" s="41">
        <f t="shared" si="15"/>
        <v>0.8648648648648649</v>
      </c>
      <c r="I108" s="24">
        <f t="shared" si="16"/>
        <v>34</v>
      </c>
      <c r="J108" s="24">
        <v>44</v>
      </c>
      <c r="K108" s="24">
        <f>(IF(OR($D108="m",$D108="M"),IF(($C108&gt;=20)*($C108&lt;=29),IF($J108&lt;=17,0,IF($J108&gt;62,45+INT(("$e4j3"-B567)/2),$J108-17)),IF(($C108&gt;=30)*($C108&lt;=39),IF($J108&lt;=12,0,IF($J108&gt;57,45+INT(($J108-57)/2),$J108-12)),IF(($C108&gt;=40)*($C108&lt;=49),IF($J108&lt;=7,0,IF($J108&gt;52,45+INT(($J108-52)/2),$J108-7)),IF($C108&gt;=50,IF($J108&lt;=5,0,IF($J108&gt;50,45+INT(($J108-50)/2),$J108-5)),"AGE!")))),IF(OR($D108="f",$D108="F"),IF(($C108&gt;=20)*($C108&lt;=29),IF($J108&lt;=14,0,IF($J108&gt;59,45+INT(($J108-59)/2),$J108-14)),IF(($C108&gt;=30)*($C108&lt;=39),IF($J108&lt;=11,0,IF($J108&gt;56,45+INT(($J108-56)/2),$J108-11)),IF($C108&gt;=40,IF($J108&lt;=5,0,IF($J108&gt;50,45+INT(($J108-50)/2),$J108-5)),"AGE!"))),"Gender!")))</f>
        <v>30</v>
      </c>
      <c r="L108" s="24">
        <v>32</v>
      </c>
      <c r="M108" s="24">
        <f t="shared" si="17"/>
        <v>27</v>
      </c>
      <c r="N108" s="24">
        <v>1</v>
      </c>
      <c r="O108" s="24">
        <f t="shared" si="18"/>
        <v>24</v>
      </c>
      <c r="P108" s="18">
        <v>0.009319560185185186</v>
      </c>
      <c r="Q108" s="24">
        <f>(IF(OR($D108="m",$D108="M"),IF(($C108&gt;=20)*($C108&lt;=29),LOOKUP(P108,'XX Run Calc XX'!$A$2:$A$140,'XX Run Calc XX'!$C$2:$C$140),IF(($C108&gt;=30)*($C108&lt;=39),LOOKUP(P108,'XX Run Calc XX'!$A$2:$A$140,'XX Run Calc XX'!$D$2:$D$140),IF(($C108&gt;=40)*($C108&lt;=49),LOOKUP(P108,'XX Run Calc XX'!$A$2:$A$140,'XX Run Calc XX'!$E$2:$E$140),IF($C108&gt;=50,LOOKUP(P108,'XX Run Calc XX'!$A$2:$A$140,'XX Run Calc XX'!$F$2:$F$140),"AGE!")))),IF(OR($D108="f",$D108="F"),IF(($C108&gt;=20)*($C108&lt;=29),LOOKUP(P108,'XX Run Calc XX'!$A$2:$A$140,'XX Run Calc XX'!$I$2:$I$140),IF(($C108&gt;=30)*($C108&lt;=39),LOOKUP(P108,'XX Run Calc XX'!$A$2:$A$140,'XX Run Calc XX'!$J$2:$J$140),IF($C108&gt;=40,LOOKUP(P108,'XX Run Calc XX'!$A$2:$A$140,'XX Run Calc XX'!$K$2:$K$140),"AGE!"))),"Gender!")))</f>
        <v>77</v>
      </c>
      <c r="R108" s="18">
        <v>0.0010550925925925925</v>
      </c>
      <c r="S108" s="24">
        <v>29</v>
      </c>
      <c r="T108" s="42">
        <f t="shared" si="19"/>
        <v>221</v>
      </c>
    </row>
    <row r="109" spans="1:20" s="37" customFormat="1" ht="17.25">
      <c r="A109" s="16" t="s">
        <v>161</v>
      </c>
      <c r="B109" s="16" t="s">
        <v>72</v>
      </c>
      <c r="C109" s="43">
        <v>22</v>
      </c>
      <c r="D109" s="24" t="s">
        <v>94</v>
      </c>
      <c r="E109" s="39">
        <v>64</v>
      </c>
      <c r="F109" s="40">
        <v>141</v>
      </c>
      <c r="G109" s="24">
        <v>120</v>
      </c>
      <c r="H109" s="41">
        <f t="shared" si="15"/>
        <v>0.851063829787234</v>
      </c>
      <c r="I109" s="24">
        <f t="shared" si="16"/>
        <v>34</v>
      </c>
      <c r="J109" s="24">
        <v>47</v>
      </c>
      <c r="K109" s="24">
        <f>(IF(OR($D109="m",$D109="M"),IF(($C109&gt;=20)*($C109&lt;=29),IF($J109&lt;=17,0,IF($J109&gt;62,45+INT(("$e4j3"-B554)/2),$J109-17)),IF(($C109&gt;=30)*($C109&lt;=39),IF($J109&lt;=12,0,IF($J109&gt;57,45+INT(($J109-57)/2),$J109-12)),IF(($C109&gt;=40)*($C109&lt;=49),IF($J109&lt;=7,0,IF($J109&gt;52,45+INT(($J109-52)/2),$J109-7)),IF($C109&gt;=50,IF($J109&lt;=5,0,IF($J109&gt;50,45+INT(($J109-50)/2),$J109-5)),"AGE!")))),IF(OR($D109="f",$D109="F"),IF(($C109&gt;=20)*($C109&lt;=29),IF($J109&lt;=14,0,IF($J109&gt;59,45+INT(($J109-59)/2),$J109-14)),IF(($C109&gt;=30)*($C109&lt;=39),IF($J109&lt;=11,0,IF($J109&gt;56,45+INT(($J109-56)/2),$J109-11)),IF($C109&gt;=40,IF($J109&lt;=5,0,IF($J109&gt;50,45+INT(($J109-50)/2),$J109-5)),"AGE!"))),"Gender!")))</f>
        <v>33</v>
      </c>
      <c r="L109" s="24">
        <v>25</v>
      </c>
      <c r="M109" s="24">
        <f t="shared" si="17"/>
        <v>20</v>
      </c>
      <c r="N109" s="24">
        <v>2</v>
      </c>
      <c r="O109" s="24">
        <f t="shared" si="18"/>
        <v>27</v>
      </c>
      <c r="P109" s="18">
        <v>0.008747453703703703</v>
      </c>
      <c r="Q109" s="24">
        <f>(IF(OR($D109="m",$D109="M"),IF(($C109&gt;=20)*($C109&lt;=29),LOOKUP(P109,'XX Run Calc XX'!$A$2:$A$140,'XX Run Calc XX'!$C$2:$C$140),IF(($C109&gt;=30)*($C109&lt;=39),LOOKUP(P109,'XX Run Calc XX'!$A$2:$A$140,'XX Run Calc XX'!$D$2:$D$140),IF(($C109&gt;=40)*($C109&lt;=49),LOOKUP(P109,'XX Run Calc XX'!$A$2:$A$140,'XX Run Calc XX'!$E$2:$E$140),IF($C109&gt;=50,LOOKUP(P109,'XX Run Calc XX'!$A$2:$A$140,'XX Run Calc XX'!$F$2:$F$140),"AGE!")))),IF(OR($D109="f",$D109="F"),IF(($C109&gt;=20)*($C109&lt;=29),LOOKUP(P109,'XX Run Calc XX'!$A$2:$A$140,'XX Run Calc XX'!$I$2:$I$140),IF(($C109&gt;=30)*($C109&lt;=39),LOOKUP(P109,'XX Run Calc XX'!$A$2:$A$140,'XX Run Calc XX'!$J$2:$J$140),IF($C109&gt;=40,LOOKUP(P109,'XX Run Calc XX'!$A$2:$A$140,'XX Run Calc XX'!$K$2:$K$140),"AGE!"))),"Gender!")))</f>
        <v>82</v>
      </c>
      <c r="R109" s="18">
        <v>0.0011111111111111111</v>
      </c>
      <c r="S109" s="24">
        <f>LOOKUP($R109,'XX Ag Calc XX'!$A$3:$A$122,'XX Ag Calc XX'!$C$3:$C$122)</f>
        <v>24</v>
      </c>
      <c r="T109" s="42">
        <f t="shared" si="19"/>
        <v>220</v>
      </c>
    </row>
    <row r="110" spans="1:20" ht="17.25">
      <c r="A110" s="12" t="s">
        <v>162</v>
      </c>
      <c r="B110" s="12" t="s">
        <v>102</v>
      </c>
      <c r="C110" s="35">
        <v>33</v>
      </c>
      <c r="D110" s="22" t="s">
        <v>22</v>
      </c>
      <c r="E110" s="15">
        <v>73</v>
      </c>
      <c r="F110" s="21">
        <v>263</v>
      </c>
      <c r="G110" s="22">
        <v>405</v>
      </c>
      <c r="H110" s="33">
        <f t="shared" si="15"/>
        <v>1.5399239543726235</v>
      </c>
      <c r="I110" s="22">
        <f t="shared" si="16"/>
        <v>53</v>
      </c>
      <c r="J110" s="22">
        <v>27</v>
      </c>
      <c r="K110" s="22">
        <f>(IF(OR($D110="m",$D110="M"),IF(($C110&gt;=20)*($C110&lt;=29),IF($J110&lt;=17,0,IF($J110&gt;62,45+INT(("$e4j3"-B553)/2),$J110-17)),IF(($C110&gt;=30)*($C110&lt;=39),IF($J110&lt;=12,0,IF($J110&gt;57,45+INT(($J110-57)/2),$J110-12)),IF(($C110&gt;=40)*($C110&lt;=49),IF($J110&lt;=7,0,IF($J110&gt;52,45+INT(($J110-52)/2),$J110-7)),IF($C110&gt;=50,IF($J110&lt;=5,0,IF($J110&gt;50,45+INT(($J110-50)/2),$J110-5)),"AGE!")))),IF(OR($D110="f",$D110="F"),IF(($C110&gt;=20)*($C110&lt;=29),IF($J110&lt;=14,0,IF($J110&gt;59,45+INT(($J110-59)/2),$J110-14)),IF(($C110&gt;=30)*($C110&lt;=39),IF($J110&lt;=11,0,IF($J110&gt;56,45+INT(($J110-56)/2),$J110-11)),IF($C110&gt;=40,IF($J110&lt;=5,0,IF($J110&gt;50,45+INT(($J110-50)/2),$J110-5)),"AGE!"))),"Gender!")))</f>
        <v>15</v>
      </c>
      <c r="L110" s="22">
        <v>28</v>
      </c>
      <c r="M110" s="22">
        <f t="shared" si="17"/>
        <v>27</v>
      </c>
      <c r="N110" s="22">
        <v>10</v>
      </c>
      <c r="O110" s="22">
        <f t="shared" si="18"/>
        <v>39</v>
      </c>
      <c r="P110" s="13">
        <v>0.00996273148148148</v>
      </c>
      <c r="Q110" s="22">
        <f>(IF(OR($D110="m",$D110="M"),IF(($C110&gt;=20)*($C110&lt;=29),LOOKUP(P110,'XX Run Calc XX'!$A$2:$A$140,'XX Run Calc XX'!$C$2:$C$140),IF(($C110&gt;=30)*($C110&lt;=39),LOOKUP(P110,'XX Run Calc XX'!$A$2:$A$140,'XX Run Calc XX'!$D$2:$D$140),IF(($C110&gt;=40)*($C110&lt;=49),LOOKUP(P110,'XX Run Calc XX'!$A$2:$A$140,'XX Run Calc XX'!$E$2:$E$140),IF($C110&gt;=50,LOOKUP(P110,'XX Run Calc XX'!$A$2:$A$140,'XX Run Calc XX'!$F$2:$F$140),"AGE!")))),IF(OR($D110="f",$D110="F"),IF(($C110&gt;=20)*($C110&lt;=29),LOOKUP(P110,'XX Run Calc XX'!$A$2:$A$140,'XX Run Calc XX'!$I$2:$I$140),IF(($C110&gt;=30)*($C110&lt;=39),LOOKUP(P110,'XX Run Calc XX'!$A$2:$A$140,'XX Run Calc XX'!$J$2:$J$140),IF($C110&gt;=40,LOOKUP(P110,'XX Run Calc XX'!$A$2:$A$140,'XX Run Calc XX'!$K$2:$K$140),"AGE!"))),"Gender!")))</f>
        <v>65</v>
      </c>
      <c r="R110" s="13">
        <v>0.0011856481481481481</v>
      </c>
      <c r="S110" s="22">
        <v>18</v>
      </c>
      <c r="T110" s="34">
        <f t="shared" si="19"/>
        <v>217</v>
      </c>
    </row>
    <row r="111" spans="1:20" ht="17.25">
      <c r="A111" s="12" t="s">
        <v>163</v>
      </c>
      <c r="B111" s="12" t="s">
        <v>125</v>
      </c>
      <c r="C111" s="35">
        <v>29</v>
      </c>
      <c r="D111" s="22" t="s">
        <v>22</v>
      </c>
      <c r="E111" s="15">
        <v>69</v>
      </c>
      <c r="F111" s="21">
        <v>219</v>
      </c>
      <c r="G111" s="22">
        <v>245</v>
      </c>
      <c r="H111" s="33">
        <f t="shared" si="15"/>
        <v>1.1187214611872147</v>
      </c>
      <c r="I111" s="22">
        <f t="shared" si="16"/>
        <v>34</v>
      </c>
      <c r="J111" s="22">
        <v>48</v>
      </c>
      <c r="K111" s="22">
        <f>(IF(OR($D111="m",$D111="M"),IF(($C111&gt;=20)*($C111&lt;=29),IF($J111&lt;=17,0,IF($J111&gt;62,45+INT(("$e4j3"-B568)/2),$J111-17)),IF(($C111&gt;=30)*($C111&lt;=39),IF($J111&lt;=12,0,IF($J111&gt;57,45+INT(($J111-57)/2),$J111-12)),IF(($C111&gt;=40)*($C111&lt;=49),IF($J111&lt;=7,0,IF($J111&gt;52,45+INT(($J111-52)/2),$J111-7)),IF($C111&gt;=50,IF($J111&lt;=5,0,IF($J111&gt;50,45+INT(($J111-50)/2),$J111-5)),"AGE!")))),IF(OR($D111="f",$D111="F"),IF(($C111&gt;=20)*($C111&lt;=29),IF($J111&lt;=14,0,IF($J111&gt;59,45+INT(($J111-59)/2),$J111-14)),IF(($C111&gt;=30)*($C111&lt;=39),IF($J111&lt;=11,0,IF($J111&gt;56,45+INT(($J111-56)/2),$J111-11)),IF($C111&gt;=40,IF($J111&lt;=5,0,IF($J111&gt;50,45+INT(($J111-50)/2),$J111-5)),"AGE!"))),"Gender!")))</f>
        <v>31</v>
      </c>
      <c r="L111" s="22">
        <v>34</v>
      </c>
      <c r="M111" s="22">
        <f t="shared" si="17"/>
        <v>31</v>
      </c>
      <c r="N111" s="22">
        <v>11</v>
      </c>
      <c r="O111" s="22">
        <f t="shared" si="18"/>
        <v>39</v>
      </c>
      <c r="P111" s="13">
        <v>0.011026967592592593</v>
      </c>
      <c r="Q111" s="22">
        <f>(IF(OR($D111="m",$D111="M"),IF(($C111&gt;=20)*($C111&lt;=29),LOOKUP(P111,'XX Run Calc XX'!$A$2:$A$140,'XX Run Calc XX'!$C$2:$C$140),IF(($C111&gt;=30)*($C111&lt;=39),LOOKUP(P111,'XX Run Calc XX'!$A$2:$A$140,'XX Run Calc XX'!$D$2:$D$140),IF(($C111&gt;=40)*($C111&lt;=49),LOOKUP(P111,'XX Run Calc XX'!$A$2:$A$140,'XX Run Calc XX'!$E$2:$E$140),IF($C111&gt;=50,LOOKUP(P111,'XX Run Calc XX'!$A$2:$A$140,'XX Run Calc XX'!$F$2:$F$140),"AGE!")))),IF(OR($D111="f",$D111="F"),IF(($C111&gt;=20)*($C111&lt;=29),LOOKUP(P111,'XX Run Calc XX'!$A$2:$A$140,'XX Run Calc XX'!$I$2:$I$140),IF(($C111&gt;=30)*($C111&lt;=39),LOOKUP(P111,'XX Run Calc XX'!$A$2:$A$140,'XX Run Calc XX'!$J$2:$J$140),IF($C111&gt;=40,LOOKUP(P111,'XX Run Calc XX'!$A$2:$A$140,'XX Run Calc XX'!$K$2:$K$140),"AGE!"))),"Gender!")))</f>
        <v>52</v>
      </c>
      <c r="R111" s="13">
        <v>0.0012850694444444444</v>
      </c>
      <c r="S111" s="22">
        <v>9</v>
      </c>
      <c r="T111" s="34">
        <f t="shared" si="19"/>
        <v>196</v>
      </c>
    </row>
    <row r="112" spans="1:20" ht="17.25">
      <c r="A112" s="12" t="s">
        <v>164</v>
      </c>
      <c r="B112" s="12" t="s">
        <v>111</v>
      </c>
      <c r="C112" s="35">
        <v>28</v>
      </c>
      <c r="D112" s="22" t="s">
        <v>22</v>
      </c>
      <c r="E112" s="15">
        <v>68</v>
      </c>
      <c r="F112" s="21">
        <v>239</v>
      </c>
      <c r="G112" s="22">
        <v>350</v>
      </c>
      <c r="H112" s="33">
        <f t="shared" si="15"/>
        <v>1.4644351464435146</v>
      </c>
      <c r="I112" s="22">
        <f t="shared" si="16"/>
        <v>48</v>
      </c>
      <c r="J112" s="22">
        <v>34</v>
      </c>
      <c r="K112" s="22">
        <f>(IF(OR($D112="m",$D112="M"),IF(($C112&gt;=20)*($C112&lt;=29),IF($J112&lt;=17,0,IF($J112&gt;62,45+INT(("$e4j3"-B575)/2),$J112-17)),IF(($C112&gt;=30)*($C112&lt;=39),IF($J112&lt;=12,0,IF($J112&gt;57,45+INT(($J112-57)/2),$J112-12)),IF(($C112&gt;=40)*($C112&lt;=49),IF($J112&lt;=7,0,IF($J112&gt;52,45+INT(($J112-52)/2),$J112-7)),IF($C112&gt;=50,IF($J112&lt;=5,0,IF($J112&gt;50,45+INT(($J112-50)/2),$J112-5)),"AGE!")))),IF(OR($D112="f",$D112="F"),IF(($C112&gt;=20)*($C112&lt;=29),IF($J112&lt;=14,0,IF($J112&gt;59,45+INT(($J112-59)/2),$J112-14)),IF(($C112&gt;=30)*($C112&lt;=39),IF($J112&lt;=11,0,IF($J112&gt;56,45+INT(($J112-56)/2),$J112-11)),IF($C112&gt;=40,IF($J112&lt;=5,0,IF($J112&gt;50,45+INT(($J112-50)/2),$J112-5)),"AGE!"))),"Gender!")))</f>
        <v>17</v>
      </c>
      <c r="L112" s="22">
        <v>21</v>
      </c>
      <c r="M112" s="22">
        <f t="shared" si="17"/>
        <v>18</v>
      </c>
      <c r="N112" s="22">
        <v>11</v>
      </c>
      <c r="O112" s="22">
        <f t="shared" si="18"/>
        <v>39</v>
      </c>
      <c r="P112" s="13">
        <v>0.011675694444444443</v>
      </c>
      <c r="Q112" s="22">
        <f>(IF(OR($D112="m",$D112="M"),IF(($C112&gt;=20)*($C112&lt;=29),LOOKUP(P112,'XX Run Calc XX'!$A$2:$A$140,'XX Run Calc XX'!$C$2:$C$140),IF(($C112&gt;=30)*($C112&lt;=39),LOOKUP(P112,'XX Run Calc XX'!$A$2:$A$140,'XX Run Calc XX'!$D$2:$D$140),IF(($C112&gt;=40)*($C112&lt;=49),LOOKUP(P112,'XX Run Calc XX'!$A$2:$A$140,'XX Run Calc XX'!$E$2:$E$140),IF($C112&gt;=50,LOOKUP(P112,'XX Run Calc XX'!$A$2:$A$140,'XX Run Calc XX'!$F$2:$F$140),"AGE!")))),IF(OR($D112="f",$D112="F"),IF(($C112&gt;=20)*($C112&lt;=29),LOOKUP(P112,'XX Run Calc XX'!$A$2:$A$140,'XX Run Calc XX'!$I$2:$I$140),IF(($C112&gt;=30)*($C112&lt;=39),LOOKUP(P112,'XX Run Calc XX'!$A$2:$A$140,'XX Run Calc XX'!$J$2:$J$140),IF($C112&gt;=40,LOOKUP(P112,'XX Run Calc XX'!$A$2:$A$140,'XX Run Calc XX'!$K$2:$K$140),"AGE!"))),"Gender!")))</f>
        <v>47</v>
      </c>
      <c r="R112" s="13">
        <v>0.0011592592592592592</v>
      </c>
      <c r="S112" s="22">
        <v>20</v>
      </c>
      <c r="T112" s="34">
        <f t="shared" si="19"/>
        <v>189</v>
      </c>
    </row>
    <row r="113" spans="1:20" s="45" customFormat="1" ht="17.25">
      <c r="A113" s="14" t="s">
        <v>165</v>
      </c>
      <c r="B113" s="15" t="s">
        <v>46</v>
      </c>
      <c r="C113" s="22">
        <v>46</v>
      </c>
      <c r="D113" s="22" t="s">
        <v>22</v>
      </c>
      <c r="E113" s="15">
        <v>69</v>
      </c>
      <c r="F113" s="21">
        <v>229</v>
      </c>
      <c r="G113" s="22">
        <v>250</v>
      </c>
      <c r="H113" s="33">
        <f t="shared" si="15"/>
        <v>1.091703056768559</v>
      </c>
      <c r="I113" s="22">
        <f t="shared" si="16"/>
        <v>39</v>
      </c>
      <c r="J113" s="22">
        <v>32</v>
      </c>
      <c r="K113" s="22">
        <f>(IF(OR($D113="m",$D113="M"),IF(($C113&gt;=20)*($C113&lt;=29),IF($J113&lt;=17,0,IF($J113&gt;62,45+INT(("$e4j3"-B556)/2),$J113-17)),IF(($C113&gt;=30)*($C113&lt;=39),IF($J113&lt;=12,0,IF($J113&gt;57,45+INT(($J113-57)/2),$J113-12)),IF(($C113&gt;=40)*($C113&lt;=49),IF($J113&lt;=7,0,IF($J113&gt;52,45+INT(($J113-52)/2),$J113-7)),IF($C113&gt;=50,IF($J113&lt;=5,0,IF($J113&gt;50,45+INT(($J113-50)/2),$J113-5)),"AGE!")))),IF(OR($D113="f",$D113="F"),IF(($C113&gt;=20)*($C113&lt;=29),IF($J113&lt;=14,0,IF($J113&gt;59,45+INT(($J113-59)/2),$J113-14)),IF(($C113&gt;=30)*($C113&lt;=39),IF($J113&lt;=11,0,IF($J113&gt;56,45+INT(($J113-56)/2),$J113-11)),IF($C113&gt;=40,IF($J113&lt;=5,0,IF($J113&gt;50,45+INT(($J113-50)/2),$J113-5)),"AGE!"))),"Gender!")))</f>
        <v>25</v>
      </c>
      <c r="L113" s="22">
        <v>20</v>
      </c>
      <c r="M113" s="22">
        <f t="shared" si="17"/>
        <v>19</v>
      </c>
      <c r="N113" s="22">
        <v>1</v>
      </c>
      <c r="O113" s="22">
        <f t="shared" si="18"/>
        <v>18</v>
      </c>
      <c r="P113" s="13">
        <v>0.009566550925925926</v>
      </c>
      <c r="Q113" s="22">
        <f>(IF(OR($D113="m",$D113="M"),IF(($C113&gt;=20)*($C113&lt;=29),LOOKUP(P113,'XX Run Calc XX'!$A$2:$A$140,'XX Run Calc XX'!$C$2:$C$140),IF(($C113&gt;=30)*($C113&lt;=39),LOOKUP(P113,'XX Run Calc XX'!$A$2:$A$140,'XX Run Calc XX'!$D$2:$D$140),IF(($C113&gt;=40)*($C113&lt;=49),LOOKUP(P113,'XX Run Calc XX'!$A$2:$A$140,'XX Run Calc XX'!$E$2:$E$140),IF($C113&gt;=50,LOOKUP(P113,'XX Run Calc XX'!$A$2:$A$140,'XX Run Calc XX'!$F$2:$F$140),"AGE!")))),IF(OR($D113="f",$D113="F"),IF(($C113&gt;=20)*($C113&lt;=29),LOOKUP(P113,'XX Run Calc XX'!$A$2:$A$140,'XX Run Calc XX'!$I$2:$I$140),IF(($C113&gt;=30)*($C113&lt;=39),LOOKUP(P113,'XX Run Calc XX'!$A$2:$A$140,'XX Run Calc XX'!$J$2:$J$140),IF($C113&gt;=40,LOOKUP(P113,'XX Run Calc XX'!$A$2:$A$140,'XX Run Calc XX'!$K$2:$K$140),"AGE!"))),"Gender!")))</f>
        <v>72</v>
      </c>
      <c r="R113" s="13">
        <v>0.0012774305555555555</v>
      </c>
      <c r="S113" s="22">
        <v>10</v>
      </c>
      <c r="T113" s="34">
        <f t="shared" si="19"/>
        <v>183</v>
      </c>
    </row>
    <row r="114" spans="1:20" s="45" customFormat="1" ht="17.25">
      <c r="A114" s="16" t="s">
        <v>166</v>
      </c>
      <c r="B114" s="16" t="s">
        <v>69</v>
      </c>
      <c r="C114" s="43">
        <v>32</v>
      </c>
      <c r="D114" s="24" t="s">
        <v>94</v>
      </c>
      <c r="E114" s="39">
        <v>70</v>
      </c>
      <c r="F114" s="40">
        <v>155</v>
      </c>
      <c r="G114" s="24">
        <v>100</v>
      </c>
      <c r="H114" s="41">
        <f t="shared" si="15"/>
        <v>0.6451612903225806</v>
      </c>
      <c r="I114" s="24">
        <f t="shared" si="16"/>
        <v>27</v>
      </c>
      <c r="J114" s="24">
        <v>41</v>
      </c>
      <c r="K114" s="24">
        <f>(IF(OR($D114="m",$D114="M"),IF(($C114&gt;=20)*($C114&lt;=29),IF($J114&lt;=17,0,IF($J114&gt;62,45+INT(("$e4j3"-B573)/2),$J114-17)),IF(($C114&gt;=30)*($C114&lt;=39),IF($J114&lt;=12,0,IF($J114&gt;57,45+INT(($J114-57)/2),$J114-12)),IF(($C114&gt;=40)*($C114&lt;=49),IF($J114&lt;=7,0,IF($J114&gt;52,45+INT(($J114-52)/2),$J114-7)),IF($C114&gt;=50,IF($J114&lt;=5,0,IF($J114&gt;50,45+INT(($J114-50)/2),$J114-5)),"AGE!")))),IF(OR($D114="f",$D114="F"),IF(($C114&gt;=20)*($C114&lt;=29),IF($J114&lt;=14,0,IF($J114&gt;59,45+INT(($J114-59)/2),$J114-14)),IF(($C114&gt;=30)*($C114&lt;=39),IF($J114&lt;=11,0,IF($J114&gt;56,45+INT(($J114-56)/2),$J114-11)),IF($C114&gt;=40,IF($J114&lt;=5,0,IF($J114&gt;50,45+INT(($J114-50)/2),$J114-5)),"AGE!"))),"Gender!")))</f>
        <v>30</v>
      </c>
      <c r="L114" s="24">
        <v>35</v>
      </c>
      <c r="M114" s="24">
        <f t="shared" si="17"/>
        <v>30</v>
      </c>
      <c r="N114" s="24">
        <v>0</v>
      </c>
      <c r="O114" s="24">
        <f t="shared" si="18"/>
        <v>0</v>
      </c>
      <c r="P114" s="18">
        <v>0.009824884259259259</v>
      </c>
      <c r="Q114" s="24">
        <f>(IF(OR($D114="m",$D114="M"),IF(($C114&gt;=20)*($C114&lt;=29),LOOKUP(P114,'XX Run Calc XX'!$A$2:$A$140,'XX Run Calc XX'!$C$2:$C$140),IF(($C114&gt;=30)*($C114&lt;=39),LOOKUP(P114,'XX Run Calc XX'!$A$2:$A$140,'XX Run Calc XX'!$D$2:$D$140),IF(($C114&gt;=40)*($C114&lt;=49),LOOKUP(P114,'XX Run Calc XX'!$A$2:$A$140,'XX Run Calc XX'!$E$2:$E$140),IF($C114&gt;=50,LOOKUP(P114,'XX Run Calc XX'!$A$2:$A$140,'XX Run Calc XX'!$F$2:$F$140),"AGE!")))),IF(OR($D114="f",$D114="F"),IF(($C114&gt;=20)*($C114&lt;=29),LOOKUP(P114,'XX Run Calc XX'!$A$2:$A$140,'XX Run Calc XX'!$I$2:$I$140),IF(($C114&gt;=30)*($C114&lt;=39),LOOKUP(P114,'XX Run Calc XX'!$A$2:$A$140,'XX Run Calc XX'!$J$2:$J$140),IF($C114&gt;=40,LOOKUP(P114,'XX Run Calc XX'!$A$2:$A$140,'XX Run Calc XX'!$K$2:$K$140),"AGE!"))),"Gender!")))</f>
        <v>75</v>
      </c>
      <c r="R114" s="18">
        <v>0.0012052083333333333</v>
      </c>
      <c r="S114" s="24">
        <v>16</v>
      </c>
      <c r="T114" s="42">
        <f t="shared" si="19"/>
        <v>178</v>
      </c>
    </row>
    <row r="115" spans="1:20" ht="17.25">
      <c r="A115" s="12" t="s">
        <v>167</v>
      </c>
      <c r="B115" s="12" t="s">
        <v>100</v>
      </c>
      <c r="C115" s="35">
        <v>30</v>
      </c>
      <c r="D115" s="22" t="s">
        <v>22</v>
      </c>
      <c r="E115" s="15">
        <v>66</v>
      </c>
      <c r="F115" s="21">
        <v>238</v>
      </c>
      <c r="G115" s="22">
        <v>300</v>
      </c>
      <c r="H115" s="33">
        <f t="shared" si="15"/>
        <v>1.2605042016806722</v>
      </c>
      <c r="I115" s="22">
        <f t="shared" si="16"/>
        <v>42</v>
      </c>
      <c r="J115" s="22">
        <v>25</v>
      </c>
      <c r="K115" s="22">
        <f>(IF(OR($D115="m",$D115="M"),IF(($C115&gt;=20)*($C115&lt;=29),IF($J115&lt;=17,0,IF($J115&gt;62,45+INT(("$e4j3"-B565)/2),$J115-17)),IF(($C115&gt;=30)*($C115&lt;=39),IF($J115&lt;=12,0,IF($J115&gt;57,45+INT(($J115-57)/2),$J115-12)),IF(($C115&gt;=40)*($C115&lt;=49),IF($J115&lt;=7,0,IF($J115&gt;52,45+INT(($J115-52)/2),$J115-7)),IF($C115&gt;=50,IF($J115&lt;=5,0,IF($J115&gt;50,45+INT(($J115-50)/2),$J115-5)),"AGE!")))),IF(OR($D115="f",$D115="F"),IF(($C115&gt;=20)*($C115&lt;=29),IF($J115&lt;=14,0,IF($J115&gt;59,45+INT(($J115-59)/2),$J115-14)),IF(($C115&gt;=30)*($C115&lt;=39),IF($J115&lt;=11,0,IF($J115&gt;56,45+INT(($J115-56)/2),$J115-11)),IF($C115&gt;=40,IF($J115&lt;=5,0,IF($J115&gt;50,45+INT(($J115-50)/2),$J115-5)),"AGE!"))),"Gender!")))</f>
        <v>13</v>
      </c>
      <c r="L115" s="22">
        <v>28</v>
      </c>
      <c r="M115" s="22">
        <f t="shared" si="17"/>
        <v>27</v>
      </c>
      <c r="N115" s="22">
        <v>1</v>
      </c>
      <c r="O115" s="22">
        <f t="shared" si="18"/>
        <v>12</v>
      </c>
      <c r="P115" s="13">
        <v>0.01230150462962963</v>
      </c>
      <c r="Q115" s="22">
        <f>(IF(OR($D115="m",$D115="M"),IF(($C115&gt;=20)*($C115&lt;=29),LOOKUP(P115,'XX Run Calc XX'!$A$2:$A$140,'XX Run Calc XX'!$C$2:$C$140),IF(($C115&gt;=30)*($C115&lt;=39),LOOKUP(P115,'XX Run Calc XX'!$A$2:$A$140,'XX Run Calc XX'!$D$2:$D$140),IF(($C115&gt;=40)*($C115&lt;=49),LOOKUP(P115,'XX Run Calc XX'!$A$2:$A$140,'XX Run Calc XX'!$E$2:$E$140),IF($C115&gt;=50,LOOKUP(P115,'XX Run Calc XX'!$A$2:$A$140,'XX Run Calc XX'!$F$2:$F$140),"AGE!")))),IF(OR($D115="f",$D115="F"),IF(($C115&gt;=20)*($C115&lt;=29),LOOKUP(P115,'XX Run Calc XX'!$A$2:$A$140,'XX Run Calc XX'!$I$2:$I$140),IF(($C115&gt;=30)*($C115&lt;=39),LOOKUP(P115,'XX Run Calc XX'!$A$2:$A$140,'XX Run Calc XX'!$J$2:$J$140),IF($C115&gt;=40,LOOKUP(P115,'XX Run Calc XX'!$A$2:$A$140,'XX Run Calc XX'!$K$2:$K$140),"AGE!"))),"Gender!")))</f>
        <v>45</v>
      </c>
      <c r="R115" s="13">
        <v>0.0012144675925925927</v>
      </c>
      <c r="S115" s="22">
        <f>LOOKUP($R115,'XX Ag Calc XX'!$A$3:$A$122,'XX Ag Calc XX'!$C$3:$C$122)</f>
        <v>15</v>
      </c>
      <c r="T115" s="34">
        <f t="shared" si="19"/>
        <v>154</v>
      </c>
    </row>
    <row r="116" spans="1:20" ht="17.25">
      <c r="A116" s="16" t="s">
        <v>168</v>
      </c>
      <c r="B116" s="16" t="s">
        <v>100</v>
      </c>
      <c r="C116" s="43">
        <v>26</v>
      </c>
      <c r="D116" s="24" t="s">
        <v>94</v>
      </c>
      <c r="E116" s="39">
        <v>63</v>
      </c>
      <c r="F116" s="40">
        <v>159</v>
      </c>
      <c r="G116" s="24">
        <v>100</v>
      </c>
      <c r="H116" s="41">
        <f t="shared" si="15"/>
        <v>0.6289308176100629</v>
      </c>
      <c r="I116" s="24">
        <f t="shared" si="16"/>
        <v>25</v>
      </c>
      <c r="J116" s="24">
        <v>33</v>
      </c>
      <c r="K116" s="24">
        <f>(IF(OR($D116="m",$D116="M"),IF(($C116&gt;=20)*($C116&lt;=29),IF($J116&lt;=17,0,IF($J116&gt;62,45+INT(("$e4j3"-B562)/2),$J116-17)),IF(($C116&gt;=30)*($C116&lt;=39),IF($J116&lt;=12,0,IF($J116&gt;57,45+INT(($J116-57)/2),$J116-12)),IF(($C116&gt;=40)*($C116&lt;=49),IF($J116&lt;=7,0,IF($J116&gt;52,45+INT(($J116-52)/2),$J116-7)),IF($C116&gt;=50,IF($J116&lt;=5,0,IF($J116&gt;50,45+INT(($J116-50)/2),$J116-5)),"AGE!")))),IF(OR($D116="f",$D116="F"),IF(($C116&gt;=20)*($C116&lt;=29),IF($J116&lt;=14,0,IF($J116&gt;59,45+INT(($J116-59)/2),$J116-14)),IF(($C116&gt;=30)*($C116&lt;=39),IF($J116&lt;=11,0,IF($J116&gt;56,45+INT(($J116-56)/2),$J116-11)),IF($C116&gt;=40,IF($J116&lt;=5,0,IF($J116&gt;50,45+INT(($J116-50)/2),$J116-5)),"AGE!"))),"Gender!")))</f>
        <v>19</v>
      </c>
      <c r="L116" s="24">
        <v>41</v>
      </c>
      <c r="M116" s="24">
        <f t="shared" si="17"/>
        <v>36</v>
      </c>
      <c r="N116" s="24">
        <v>0</v>
      </c>
      <c r="O116" s="24">
        <f t="shared" si="18"/>
        <v>0</v>
      </c>
      <c r="P116" s="18">
        <v>0.010029050925925926</v>
      </c>
      <c r="Q116" s="24">
        <f>(IF(OR($D116="m",$D116="M"),IF(($C116&gt;=20)*($C116&lt;=29),LOOKUP(P116,'XX Run Calc XX'!$A$2:$A$140,'XX Run Calc XX'!$C$2:$C$140),IF(($C116&gt;=30)*($C116&lt;=39),LOOKUP(P116,'XX Run Calc XX'!$A$2:$A$140,'XX Run Calc XX'!$D$2:$D$140),IF(($C116&gt;=40)*($C116&lt;=49),LOOKUP(P116,'XX Run Calc XX'!$A$2:$A$140,'XX Run Calc XX'!$E$2:$E$140),IF($C116&gt;=50,LOOKUP(P116,'XX Run Calc XX'!$A$2:$A$140,'XX Run Calc XX'!$F$2:$F$140),"AGE!")))),IF(OR($D116="f",$D116="F"),IF(($C116&gt;=20)*($C116&lt;=29),LOOKUP(P116,'XX Run Calc XX'!$A$2:$A$140,'XX Run Calc XX'!$I$2:$I$140),IF(($C116&gt;=30)*($C116&lt;=39),LOOKUP(P116,'XX Run Calc XX'!$A$2:$A$140,'XX Run Calc XX'!$J$2:$J$140),IF($C116&gt;=40,LOOKUP(P116,'XX Run Calc XX'!$A$2:$A$140,'XX Run Calc XX'!$K$2:$K$140),"AGE!"))),"Gender!")))</f>
        <v>71</v>
      </c>
      <c r="R116" s="18">
        <v>0.0019028935185185184</v>
      </c>
      <c r="S116" s="24">
        <f>LOOKUP($R116,'XX Ag Calc XX'!$A$3:$A$122,'XX Ag Calc XX'!$C$3:$C$122)</f>
        <v>0</v>
      </c>
      <c r="T116" s="42">
        <f t="shared" si="19"/>
        <v>151</v>
      </c>
    </row>
    <row r="117" spans="1:20" ht="17.25">
      <c r="A117" s="16" t="s">
        <v>169</v>
      </c>
      <c r="B117" s="16" t="s">
        <v>100</v>
      </c>
      <c r="C117" s="43">
        <v>27</v>
      </c>
      <c r="D117" s="24" t="s">
        <v>94</v>
      </c>
      <c r="E117" s="39">
        <v>63</v>
      </c>
      <c r="F117" s="40">
        <v>164</v>
      </c>
      <c r="G117" s="24">
        <v>105</v>
      </c>
      <c r="H117" s="41">
        <f t="shared" si="15"/>
        <v>0.6402439024390244</v>
      </c>
      <c r="I117" s="24">
        <f t="shared" si="16"/>
        <v>25</v>
      </c>
      <c r="J117" s="24">
        <v>33</v>
      </c>
      <c r="K117" s="24">
        <f>(IF(OR($D117="m",$D117="M"),IF(($C117&gt;=20)*($C117&lt;=29),IF($J117&lt;=17,0,IF($J117&gt;62,45+INT(("$e4j3"-B580)/2),$J117-17)),IF(($C117&gt;=30)*($C117&lt;=39),IF($J117&lt;=12,0,IF($J117&gt;57,45+INT(($J117-57)/2),$J117-12)),IF(($C117&gt;=40)*($C117&lt;=49),IF($J117&lt;=7,0,IF($J117&gt;52,45+INT(($J117-52)/2),$J117-7)),IF($C117&gt;=50,IF($J117&lt;=5,0,IF($J117&gt;50,45+INT(($J117-50)/2),$J117-5)),"AGE!")))),IF(OR($D117="f",$D117="F"),IF(($C117&gt;=20)*($C117&lt;=29),IF($J117&lt;=14,0,IF($J117&gt;59,45+INT(($J117-59)/2),$J117-14)),IF(($C117&gt;=30)*($C117&lt;=39),IF($J117&lt;=11,0,IF($J117&gt;56,45+INT(($J117-56)/2),$J117-11)),IF($C117&gt;=40,IF($J117&lt;=5,0,IF($J117&gt;50,45+INT(($J117-50)/2),$J117-5)),"AGE!"))),"Gender!")))</f>
        <v>19</v>
      </c>
      <c r="L117" s="24">
        <v>41</v>
      </c>
      <c r="M117" s="24">
        <f t="shared" si="17"/>
        <v>36</v>
      </c>
      <c r="N117" s="24">
        <v>0</v>
      </c>
      <c r="O117" s="24">
        <f t="shared" si="18"/>
        <v>0</v>
      </c>
      <c r="P117" s="18">
        <v>0.01010462962962963</v>
      </c>
      <c r="Q117" s="24">
        <f>(IF(OR($D117="m",$D117="M"),IF(($C117&gt;=20)*($C117&lt;=29),LOOKUP(P117,'XX Run Calc XX'!$A$2:$A$140,'XX Run Calc XX'!$C$2:$C$140),IF(($C117&gt;=30)*($C117&lt;=39),LOOKUP(P117,'XX Run Calc XX'!$A$2:$A$140,'XX Run Calc XX'!$D$2:$D$140),IF(($C117&gt;=40)*($C117&lt;=49),LOOKUP(P117,'XX Run Calc XX'!$A$2:$A$140,'XX Run Calc XX'!$E$2:$E$140),IF($C117&gt;=50,LOOKUP(P117,'XX Run Calc XX'!$A$2:$A$140,'XX Run Calc XX'!$F$2:$F$140),"AGE!")))),IF(OR($D117="f",$D117="F"),IF(($C117&gt;=20)*($C117&lt;=29),LOOKUP(P117,'XX Run Calc XX'!$A$2:$A$140,'XX Run Calc XX'!$I$2:$I$140),IF(($C117&gt;=30)*($C117&lt;=39),LOOKUP(P117,'XX Run Calc XX'!$A$2:$A$140,'XX Run Calc XX'!$J$2:$J$140),IF($C117&gt;=40,LOOKUP(P117,'XX Run Calc XX'!$A$2:$A$140,'XX Run Calc XX'!$K$2:$K$140),"AGE!"))),"Gender!")))</f>
        <v>70</v>
      </c>
      <c r="R117" s="18">
        <v>0.002124189814814815</v>
      </c>
      <c r="S117" s="24">
        <f>LOOKUP($R117,'XX Ag Calc XX'!$A$3:$A$122,'XX Ag Calc XX'!$C$3:$C$122)</f>
        <v>0</v>
      </c>
      <c r="T117" s="42">
        <f t="shared" si="19"/>
        <v>150</v>
      </c>
    </row>
    <row r="118" spans="1:20" ht="17.25">
      <c r="A118" s="16" t="s">
        <v>170</v>
      </c>
      <c r="B118" s="16" t="s">
        <v>50</v>
      </c>
      <c r="C118" s="43">
        <v>26</v>
      </c>
      <c r="D118" s="24" t="s">
        <v>94</v>
      </c>
      <c r="E118" s="39">
        <v>66</v>
      </c>
      <c r="F118" s="40">
        <v>174</v>
      </c>
      <c r="G118" s="24">
        <v>80</v>
      </c>
      <c r="H118" s="41">
        <f t="shared" si="15"/>
        <v>0.45977011494252873</v>
      </c>
      <c r="I118" s="24">
        <f t="shared" si="16"/>
        <v>18</v>
      </c>
      <c r="J118" s="24">
        <v>46</v>
      </c>
      <c r="K118" s="24">
        <f>(IF(OR($D118="m",$D118="M"),IF(($C118&gt;=20)*($C118&lt;=29),IF($J118&lt;=17,0,IF($J118&gt;62,45+INT(("$e4j3"-B577)/2),$J118-17)),IF(($C118&gt;=30)*($C118&lt;=39),IF($J118&lt;=12,0,IF($J118&gt;57,45+INT(($J118-57)/2),$J118-12)),IF(($C118&gt;=40)*($C118&lt;=49),IF($J118&lt;=7,0,IF($J118&gt;52,45+INT(($J118-52)/2),$J118-7)),IF($C118&gt;=50,IF($J118&lt;=5,0,IF($J118&gt;50,45+INT(($J118-50)/2),$J118-5)),"AGE!")))),IF(OR($D118="f",$D118="F"),IF(($C118&gt;=20)*($C118&lt;=29),IF($J118&lt;=14,0,IF($J118&gt;59,45+INT(($J118-59)/2),$J118-14)),IF(($C118&gt;=30)*($C118&lt;=39),IF($J118&lt;=11,0,IF($J118&gt;56,45+INT(($J118-56)/2),$J118-11)),IF($C118&gt;=40,IF($J118&lt;=5,0,IF($J118&gt;50,45+INT(($J118-50)/2),$J118-5)),"AGE!"))),"Gender!")))</f>
        <v>32</v>
      </c>
      <c r="L118" s="24">
        <v>48</v>
      </c>
      <c r="M118" s="24">
        <f t="shared" si="17"/>
        <v>43</v>
      </c>
      <c r="N118" s="24">
        <v>0</v>
      </c>
      <c r="O118" s="24">
        <f t="shared" si="18"/>
        <v>0</v>
      </c>
      <c r="P118" s="18">
        <v>0.01179513888888889</v>
      </c>
      <c r="Q118" s="24">
        <f>(IF(OR($D118="m",$D118="M"),IF(($C118&gt;=20)*($C118&lt;=29),LOOKUP(P118,'XX Run Calc XX'!$A$2:$A$140,'XX Run Calc XX'!$C$2:$C$140),IF(($C118&gt;=30)*($C118&lt;=39),LOOKUP(P118,'XX Run Calc XX'!$A$2:$A$140,'XX Run Calc XX'!$D$2:$D$140),IF(($C118&gt;=40)*($C118&lt;=49),LOOKUP(P118,'XX Run Calc XX'!$A$2:$A$140,'XX Run Calc XX'!$E$2:$E$140),IF($C118&gt;=50,LOOKUP(P118,'XX Run Calc XX'!$A$2:$A$140,'XX Run Calc XX'!$F$2:$F$140),"AGE!")))),IF(OR($D118="f",$D118="F"),IF(($C118&gt;=20)*($C118&lt;=29),LOOKUP(P118,'XX Run Calc XX'!$A$2:$A$140,'XX Run Calc XX'!$I$2:$I$140),IF(($C118&gt;=30)*($C118&lt;=39),LOOKUP(P118,'XX Run Calc XX'!$A$2:$A$140,'XX Run Calc XX'!$J$2:$J$140),IF($C118&gt;=40,LOOKUP(P118,'XX Run Calc XX'!$A$2:$A$140,'XX Run Calc XX'!$K$2:$K$140),"AGE!"))),"Gender!")))</f>
        <v>56</v>
      </c>
      <c r="R118" s="18">
        <v>0.0014636574074074074</v>
      </c>
      <c r="S118" s="24">
        <f>LOOKUP($R118,'XX Ag Calc XX'!$A$3:$A$122,'XX Ag Calc XX'!$C$3:$C$122)</f>
        <v>0</v>
      </c>
      <c r="T118" s="42">
        <f t="shared" si="19"/>
        <v>149</v>
      </c>
    </row>
    <row r="119" spans="1:20" ht="17.25">
      <c r="A119" s="16" t="s">
        <v>171</v>
      </c>
      <c r="B119" s="16" t="s">
        <v>149</v>
      </c>
      <c r="C119" s="43">
        <v>40</v>
      </c>
      <c r="D119" s="24" t="s">
        <v>94</v>
      </c>
      <c r="E119" s="39">
        <v>61</v>
      </c>
      <c r="F119" s="40">
        <v>164</v>
      </c>
      <c r="G119" s="24">
        <v>0</v>
      </c>
      <c r="H119" s="41">
        <f t="shared" si="15"/>
        <v>0</v>
      </c>
      <c r="I119" s="24">
        <f t="shared" si="16"/>
        <v>0</v>
      </c>
      <c r="J119" s="24">
        <v>32</v>
      </c>
      <c r="K119" s="24">
        <f>(IF(OR($D119="m",$D119="M"),IF(($C119&gt;=20)*($C119&lt;=29),IF($J119&lt;=17,0,IF($J119&gt;62,45+INT(("$e4j3"-B582)/2),$J119-17)),IF(($C119&gt;=30)*($C119&lt;=39),IF($J119&lt;=12,0,IF($J119&gt;57,45+INT(($J119-57)/2),$J119-12)),IF(($C119&gt;=40)*($C119&lt;=49),IF($J119&lt;=7,0,IF($J119&gt;52,45+INT(($J119-52)/2),$J119-7)),IF($C119&gt;=50,IF($J119&lt;=5,0,IF($J119&gt;50,45+INT(($J119-50)/2),$J119-5)),"AGE!")))),IF(OR($D119="f",$D119="F"),IF(($C119&gt;=20)*($C119&lt;=29),IF($J119&lt;=14,0,IF($J119&gt;59,45+INT(($J119-59)/2),$J119-14)),IF(($C119&gt;=30)*($C119&lt;=39),IF($J119&lt;=11,0,IF($J119&gt;56,45+INT(($J119-56)/2),$J119-11)),IF($C119&gt;=40,IF($J119&lt;=5,0,IF($J119&gt;50,45+INT(($J119-50)/2),$J119-5)),"AGE!"))),"Gender!")))</f>
        <v>27</v>
      </c>
      <c r="L119" s="24">
        <v>40</v>
      </c>
      <c r="M119" s="24">
        <f t="shared" si="17"/>
        <v>39</v>
      </c>
      <c r="N119" s="24">
        <v>0</v>
      </c>
      <c r="O119" s="24">
        <f t="shared" si="18"/>
        <v>0</v>
      </c>
      <c r="P119" s="18">
        <v>0.011183217592592594</v>
      </c>
      <c r="Q119" s="24">
        <f>(IF(OR($D119="m",$D119="M"),IF(($C119&gt;=20)*($C119&lt;=29),LOOKUP(P119,'XX Run Calc XX'!$A$2:$A$140,'XX Run Calc XX'!$C$2:$C$140),IF(($C119&gt;=30)*($C119&lt;=39),LOOKUP(P119,'XX Run Calc XX'!$A$2:$A$140,'XX Run Calc XX'!$D$2:$D$140),IF(($C119&gt;=40)*($C119&lt;=49),LOOKUP(P119,'XX Run Calc XX'!$A$2:$A$140,'XX Run Calc XX'!$E$2:$E$140),IF($C119&gt;=50,LOOKUP(P119,'XX Run Calc XX'!$A$2:$A$140,'XX Run Calc XX'!$F$2:$F$140),"AGE!")))),IF(OR($D119="f",$D119="F"),IF(($C119&gt;=20)*($C119&lt;=29),LOOKUP(P119,'XX Run Calc XX'!$A$2:$A$140,'XX Run Calc XX'!$I$2:$I$140),IF(($C119&gt;=30)*($C119&lt;=39),LOOKUP(P119,'XX Run Calc XX'!$A$2:$A$140,'XX Run Calc XX'!$J$2:$J$140),IF($C119&gt;=40,LOOKUP(P119,'XX Run Calc XX'!$A$2:$A$140,'XX Run Calc XX'!$K$2:$K$140),"AGE!"))),"Gender!")))</f>
        <v>66</v>
      </c>
      <c r="R119" s="18">
        <v>0.0014710648148148148</v>
      </c>
      <c r="S119" s="24">
        <f>LOOKUP($R119,'XX Ag Calc XX'!$A$3:$A$122,'XX Ag Calc XX'!$C$3:$C$122)</f>
        <v>0</v>
      </c>
      <c r="T119" s="42">
        <f t="shared" si="19"/>
        <v>132</v>
      </c>
    </row>
    <row r="120" spans="1:20" ht="17.25">
      <c r="A120" s="19" t="s">
        <v>172</v>
      </c>
      <c r="B120" s="19" t="s">
        <v>173</v>
      </c>
      <c r="C120" s="46">
        <v>24</v>
      </c>
      <c r="D120" s="25" t="s">
        <v>22</v>
      </c>
      <c r="E120" s="47">
        <v>74</v>
      </c>
      <c r="F120" s="46">
        <v>202</v>
      </c>
      <c r="G120" s="25">
        <v>225</v>
      </c>
      <c r="H120" s="48">
        <f t="shared" si="15"/>
        <v>1.113861386138614</v>
      </c>
      <c r="I120" s="25">
        <f t="shared" si="16"/>
        <v>34</v>
      </c>
      <c r="J120" s="25"/>
      <c r="K120" s="25">
        <f>(IF(OR($D120="m",$D120="M"),IF(($C120&gt;=20)*($C120&lt;=29),IF($J120&lt;=17,0,IF($J120&gt;62,45+INT(("$e4j3"-B583)/2),$J120-17)),IF(($C120&gt;=30)*($C120&lt;=39),IF($J120&lt;=12,0,IF($J120&gt;57,45+INT(($J120-57)/2),$J120-12)),IF(($C120&gt;=40)*($C120&lt;=49),IF($J120&lt;=7,0,IF($J120&gt;52,45+INT(($J120-52)/2),$J120-7)),IF($C120&gt;=50,IF($J120&lt;=5,0,IF($J120&gt;50,45+INT(($J120-50)/2),$J120-5)),"AGE!")))),IF(OR($D120="f",$D120="F"),IF(($C120&gt;=20)*($C120&lt;=29),IF($J120&lt;=14,0,IF($J120&gt;59,45+INT(($J120-59)/2),$J120-14)),IF(($C120&gt;=30)*($C120&lt;=39),IF($J120&lt;=11,0,IF($J120&gt;56,45+INT(($J120-56)/2),$J120-11)),IF($C120&gt;=40,IF($J120&lt;=5,0,IF($J120&gt;50,45+INT(($J120-50)/2),$J120-5)),"AGE!"))),"Gender!")))</f>
        <v>0</v>
      </c>
      <c r="L120" s="25"/>
      <c r="M120" s="25">
        <f t="shared" si="17"/>
        <v>0</v>
      </c>
      <c r="N120" s="25"/>
      <c r="O120" s="25">
        <f t="shared" si="18"/>
        <v>0</v>
      </c>
      <c r="P120" s="20"/>
      <c r="Q120" s="25" t="e">
        <f>(IF(OR($D120="m",$D120="M"),IF(($C120&gt;=20)*($C120&lt;=29),LOOKUP(P120,'XX Run Calc XX'!$A$2:$A$140,'XX Run Calc XX'!$C$2:$C$140),IF(($C120&gt;=30)*($C120&lt;=39),LOOKUP(P120,'XX Run Calc XX'!$A$2:$A$140,'XX Run Calc XX'!$D$2:$D$140),IF(($C120&gt;=40)*($C120&lt;=49),LOOKUP(P120,'XX Run Calc XX'!$A$2:$A$140,'XX Run Calc XX'!$E$2:$E$140),IF($C120&gt;=50,LOOKUP(P120,'XX Run Calc XX'!$A$2:$A$140,'XX Run Calc XX'!$F$2:$F$140),"AGE!")))),IF(OR($D120="f",$D120="F"),IF(($C120&gt;=20)*($C120&lt;=29),LOOKUP(P120,'XX Run Calc XX'!$A$2:$A$140,'XX Run Calc XX'!$I$2:$I$140),IF(($C120&gt;=30)*($C120&lt;=39),LOOKUP(P120,'XX Run Calc XX'!$A$2:$A$140,'XX Run Calc XX'!$J$2:$J$140),IF($C120&gt;=40,LOOKUP(P120,'XX Run Calc XX'!$A$2:$A$140,'XX Run Calc XX'!$K$2:$K$140),"AGE!"))),"Gender!")))</f>
        <v>#N/A</v>
      </c>
      <c r="R120" s="20"/>
      <c r="S120" s="25" t="e">
        <f>LOOKUP($R120,'XX Ag Calc XX'!$A$3:$A$122,'XX Ag Calc XX'!$C$3:$C$122)</f>
        <v>#N/A</v>
      </c>
      <c r="T120" s="49" t="e">
        <f t="shared" si="19"/>
        <v>#N/A</v>
      </c>
    </row>
    <row r="121" spans="1:20" ht="17.25">
      <c r="A121" s="19" t="s">
        <v>174</v>
      </c>
      <c r="B121" s="19" t="s">
        <v>173</v>
      </c>
      <c r="C121" s="50">
        <v>31</v>
      </c>
      <c r="D121" s="25" t="s">
        <v>22</v>
      </c>
      <c r="E121" s="47">
        <v>71</v>
      </c>
      <c r="F121" s="51">
        <v>224</v>
      </c>
      <c r="G121" s="25">
        <v>325</v>
      </c>
      <c r="H121" s="48">
        <f t="shared" si="15"/>
        <v>1.4508928571428572</v>
      </c>
      <c r="I121" s="25">
        <f t="shared" si="16"/>
        <v>50</v>
      </c>
      <c r="J121" s="25"/>
      <c r="K121" s="25">
        <f>(IF(OR($D121="m",$D121="M"),IF(($C121&gt;=20)*($C121&lt;=29),IF($J121&lt;=17,0,IF($J121&gt;62,45+INT(("$e4j3"-B584)/2),$J121-17)),IF(($C121&gt;=30)*($C121&lt;=39),IF($J121&lt;=12,0,IF($J121&gt;57,45+INT(($J121-57)/2),$J121-12)),IF(($C121&gt;=40)*($C121&lt;=49),IF($J121&lt;=7,0,IF($J121&gt;52,45+INT(($J121-52)/2),$J121-7)),IF($C121&gt;=50,IF($J121&lt;=5,0,IF($J121&gt;50,45+INT(($J121-50)/2),$J121-5)),"AGE!")))),IF(OR($D121="f",$D121="F"),IF(($C121&gt;=20)*($C121&lt;=29),IF($J121&lt;=14,0,IF($J121&gt;59,45+INT(($J121-59)/2),$J121-14)),IF(($C121&gt;=30)*($C121&lt;=39),IF($J121&lt;=11,0,IF($J121&gt;56,45+INT(($J121-56)/2),$J121-11)),IF($C121&gt;=40,IF($J121&lt;=5,0,IF($J121&gt;50,45+INT(($J121-50)/2),$J121-5)),"AGE!"))),"Gender!")))</f>
        <v>0</v>
      </c>
      <c r="L121" s="25"/>
      <c r="M121" s="25">
        <f t="shared" si="17"/>
        <v>0</v>
      </c>
      <c r="N121" s="25"/>
      <c r="O121" s="25">
        <f t="shared" si="18"/>
        <v>0</v>
      </c>
      <c r="P121" s="20"/>
      <c r="Q121" s="25" t="e">
        <f>(IF(OR($D121="m",$D121="M"),IF(($C121&gt;=20)*($C121&lt;=29),LOOKUP(P121,'XX Run Calc XX'!$A$2:$A$140,'XX Run Calc XX'!$C$2:$C$140),IF(($C121&gt;=30)*($C121&lt;=39),LOOKUP(P121,'XX Run Calc XX'!$A$2:$A$140,'XX Run Calc XX'!$D$2:$D$140),IF(($C121&gt;=40)*($C121&lt;=49),LOOKUP(P121,'XX Run Calc XX'!$A$2:$A$140,'XX Run Calc XX'!$E$2:$E$140),IF($C121&gt;=50,LOOKUP(P121,'XX Run Calc XX'!$A$2:$A$140,'XX Run Calc XX'!$F$2:$F$140),"AGE!")))),IF(OR($D121="f",$D121="F"),IF(($C121&gt;=20)*($C121&lt;=29),LOOKUP(P121,'XX Run Calc XX'!$A$2:$A$140,'XX Run Calc XX'!$I$2:$I$140),IF(($C121&gt;=30)*($C121&lt;=39),LOOKUP(P121,'XX Run Calc XX'!$A$2:$A$140,'XX Run Calc XX'!$J$2:$J$140),IF($C121&gt;=40,LOOKUP(P121,'XX Run Calc XX'!$A$2:$A$140,'XX Run Calc XX'!$K$2:$K$140),"AGE!"))),"Gender!")))</f>
        <v>#N/A</v>
      </c>
      <c r="R121" s="20"/>
      <c r="S121" s="25" t="e">
        <f>LOOKUP($R121,'XX Ag Calc XX'!$A$3:$A$122,'XX Ag Calc XX'!$C$3:$C$122)</f>
        <v>#N/A</v>
      </c>
      <c r="T121" s="49" t="e">
        <f t="shared" si="19"/>
        <v>#N/A</v>
      </c>
    </row>
    <row r="122" spans="1:20" s="37" customFormat="1" ht="17.25">
      <c r="A122" s="10"/>
      <c r="B122" s="10"/>
      <c r="C122" s="52"/>
      <c r="D122" s="52"/>
      <c r="E122" s="52"/>
      <c r="F122" s="52"/>
      <c r="G122" s="52"/>
      <c r="H122" s="53"/>
      <c r="I122" s="52"/>
      <c r="J122" s="9" t="s">
        <v>175</v>
      </c>
      <c r="K122" s="52"/>
      <c r="L122" s="52"/>
      <c r="M122" s="52"/>
      <c r="N122" s="52"/>
      <c r="O122" s="52"/>
      <c r="P122" s="54"/>
      <c r="Q122" s="54"/>
      <c r="R122" s="54"/>
      <c r="S122" s="27"/>
      <c r="T122" s="55"/>
    </row>
  </sheetData>
  <sheetProtection selectLockedCells="1" selectUnlockedCells="1"/>
  <conditionalFormatting sqref="D2:D121 G53 G76 G85 G97:G98 G100 G106:G109 G114 G116:G121 I53:O53 I76:O76 I85:O85 I97:O98 I100:O100 I106:O109 I114:O114 I116:O121 Q53 Q76 Q85 Q97:Q98 Q100 Q106:Q109 Q114 Q116:Q121 S53 S76 S85 S98 S100 S106:S109 S114 S116:S121">
    <cfRule type="expression" priority="1" dxfId="0" stopIfTrue="1">
      <formula>NOT(ISERROR(SEARCH("F",D2)))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zoomScale="72" zoomScaleNormal="72" zoomScalePageLayoutView="0" workbookViewId="0" topLeftCell="A1">
      <selection activeCell="E2" sqref="E2"/>
    </sheetView>
  </sheetViews>
  <sheetFormatPr defaultColWidth="11.57421875" defaultRowHeight="12.75"/>
  <cols>
    <col min="1" max="1" width="11.57421875" style="1" customWidth="1"/>
    <col min="2" max="2" width="13.57421875" style="1" customWidth="1"/>
    <col min="3" max="7" width="11.57421875" style="1" customWidth="1"/>
    <col min="8" max="8" width="14.140625" style="1" customWidth="1"/>
    <col min="9" max="16384" width="11.57421875" style="1" customWidth="1"/>
  </cols>
  <sheetData>
    <row r="1" spans="1:11" ht="12.75">
      <c r="A1" s="1" t="s">
        <v>178</v>
      </c>
      <c r="B1" s="1" t="s">
        <v>176</v>
      </c>
      <c r="C1" s="1" t="s">
        <v>179</v>
      </c>
      <c r="D1" s="1" t="s">
        <v>180</v>
      </c>
      <c r="E1" s="1" t="s">
        <v>181</v>
      </c>
      <c r="F1" s="1" t="s">
        <v>182</v>
      </c>
      <c r="G1" s="1" t="s">
        <v>183</v>
      </c>
      <c r="H1" s="1" t="s">
        <v>176</v>
      </c>
      <c r="I1" s="1" t="s">
        <v>179</v>
      </c>
      <c r="J1" s="1" t="s">
        <v>180</v>
      </c>
      <c r="K1" s="1" t="s">
        <v>184</v>
      </c>
    </row>
    <row r="2" spans="2:11" ht="12.75">
      <c r="B2" s="1">
        <v>2.5000000000000013</v>
      </c>
      <c r="C2" s="1">
        <f aca="true" t="shared" si="0" ref="C2:C47">(2*((100*B2-25)/5))</f>
        <v>90.00000000000006</v>
      </c>
      <c r="D2" s="1">
        <f aca="true" t="shared" si="1" ref="D2:D47">(2*((100*B2-20)/5))</f>
        <v>92.00000000000006</v>
      </c>
      <c r="E2" s="1">
        <f aca="true" t="shared" si="2" ref="E2:E47">(2*((100*B2-10)/5))</f>
        <v>96.00000000000006</v>
      </c>
      <c r="F2" s="1">
        <f aca="true" t="shared" si="3" ref="F2:F47">(2*(((100*B2))/5))</f>
        <v>100.00000000000006</v>
      </c>
      <c r="H2" s="1">
        <v>2.5000000000000013</v>
      </c>
      <c r="I2" s="1">
        <f aca="true" t="shared" si="4" ref="I2:I47">(2*(((100*H2))/5))</f>
        <v>100.00000000000006</v>
      </c>
      <c r="J2" s="1">
        <f aca="true" t="shared" si="5" ref="J2:J47">(2*((100*H2+5)/5))</f>
        <v>102.00000000000006</v>
      </c>
      <c r="K2" s="1">
        <f aca="true" t="shared" si="6" ref="K2:K47">(2*((100*H2+10)/5))</f>
        <v>104.00000000000004</v>
      </c>
    </row>
    <row r="3" spans="2:13" ht="12.75">
      <c r="B3" s="1">
        <v>2.450000000000001</v>
      </c>
      <c r="C3" s="1">
        <f t="shared" si="0"/>
        <v>88.00000000000004</v>
      </c>
      <c r="D3" s="1">
        <f t="shared" si="1"/>
        <v>90.00000000000004</v>
      </c>
      <c r="E3" s="1">
        <f t="shared" si="2"/>
        <v>94.00000000000004</v>
      </c>
      <c r="F3" s="1">
        <f t="shared" si="3"/>
        <v>98.00000000000004</v>
      </c>
      <c r="H3" s="1">
        <v>2.450000000000001</v>
      </c>
      <c r="I3" s="1">
        <f t="shared" si="4"/>
        <v>98.00000000000004</v>
      </c>
      <c r="J3" s="1">
        <f t="shared" si="5"/>
        <v>100.00000000000004</v>
      </c>
      <c r="K3" s="1">
        <f t="shared" si="6"/>
        <v>102.00000000000004</v>
      </c>
      <c r="M3" s="4"/>
    </row>
    <row r="4" spans="2:11" ht="12.75">
      <c r="B4" s="1">
        <v>2.4000000000000012</v>
      </c>
      <c r="C4" s="1">
        <f t="shared" si="0"/>
        <v>86.00000000000004</v>
      </c>
      <c r="D4" s="1">
        <f t="shared" si="1"/>
        <v>88.00000000000004</v>
      </c>
      <c r="E4" s="1">
        <f t="shared" si="2"/>
        <v>92.00000000000004</v>
      </c>
      <c r="F4" s="1">
        <f t="shared" si="3"/>
        <v>96.00000000000004</v>
      </c>
      <c r="H4" s="1">
        <v>2.4000000000000012</v>
      </c>
      <c r="I4" s="1">
        <f t="shared" si="4"/>
        <v>96.00000000000004</v>
      </c>
      <c r="J4" s="1">
        <f t="shared" si="5"/>
        <v>98.00000000000004</v>
      </c>
      <c r="K4" s="1">
        <f t="shared" si="6"/>
        <v>100.00000000000004</v>
      </c>
    </row>
    <row r="5" spans="2:11" ht="12.75">
      <c r="B5" s="1">
        <v>2.3500000000000014</v>
      </c>
      <c r="C5" s="1">
        <f t="shared" si="0"/>
        <v>84.00000000000006</v>
      </c>
      <c r="D5" s="1">
        <f t="shared" si="1"/>
        <v>86.00000000000006</v>
      </c>
      <c r="E5" s="1">
        <f t="shared" si="2"/>
        <v>90.00000000000006</v>
      </c>
      <c r="F5" s="1">
        <f t="shared" si="3"/>
        <v>94.00000000000006</v>
      </c>
      <c r="H5" s="1">
        <v>2.3500000000000014</v>
      </c>
      <c r="I5" s="1">
        <f t="shared" si="4"/>
        <v>94.00000000000006</v>
      </c>
      <c r="J5" s="1">
        <f t="shared" si="5"/>
        <v>96.00000000000006</v>
      </c>
      <c r="K5" s="1">
        <f t="shared" si="6"/>
        <v>98.00000000000006</v>
      </c>
    </row>
    <row r="6" spans="2:11" ht="12.75">
      <c r="B6" s="1">
        <v>2.300000000000001</v>
      </c>
      <c r="C6" s="1">
        <f t="shared" si="0"/>
        <v>82.00000000000004</v>
      </c>
      <c r="D6" s="1">
        <f t="shared" si="1"/>
        <v>84.00000000000004</v>
      </c>
      <c r="E6" s="1">
        <f t="shared" si="2"/>
        <v>88.00000000000004</v>
      </c>
      <c r="F6" s="1">
        <f t="shared" si="3"/>
        <v>92.00000000000004</v>
      </c>
      <c r="H6" s="1">
        <v>2.300000000000001</v>
      </c>
      <c r="I6" s="1">
        <f t="shared" si="4"/>
        <v>92.00000000000004</v>
      </c>
      <c r="J6" s="1">
        <f t="shared" si="5"/>
        <v>94.00000000000004</v>
      </c>
      <c r="K6" s="1">
        <f t="shared" si="6"/>
        <v>96.00000000000004</v>
      </c>
    </row>
    <row r="7" spans="2:11" ht="12.75">
      <c r="B7" s="1">
        <v>2.250000000000001</v>
      </c>
      <c r="C7" s="1">
        <f t="shared" si="0"/>
        <v>80.00000000000003</v>
      </c>
      <c r="D7" s="1">
        <f t="shared" si="1"/>
        <v>82.00000000000003</v>
      </c>
      <c r="E7" s="1">
        <f t="shared" si="2"/>
        <v>86.00000000000003</v>
      </c>
      <c r="F7" s="1">
        <f t="shared" si="3"/>
        <v>90.00000000000003</v>
      </c>
      <c r="H7" s="1">
        <v>2.250000000000001</v>
      </c>
      <c r="I7" s="1">
        <f t="shared" si="4"/>
        <v>90.00000000000003</v>
      </c>
      <c r="J7" s="1">
        <f t="shared" si="5"/>
        <v>92.00000000000003</v>
      </c>
      <c r="K7" s="1">
        <f t="shared" si="6"/>
        <v>94.00000000000003</v>
      </c>
    </row>
    <row r="8" spans="2:11" ht="12.75">
      <c r="B8" s="1">
        <v>2.200000000000001</v>
      </c>
      <c r="C8" s="1">
        <f t="shared" si="0"/>
        <v>78.00000000000004</v>
      </c>
      <c r="D8" s="1">
        <f t="shared" si="1"/>
        <v>80.00000000000004</v>
      </c>
      <c r="E8" s="1">
        <f t="shared" si="2"/>
        <v>84.00000000000004</v>
      </c>
      <c r="F8" s="1">
        <f t="shared" si="3"/>
        <v>88.00000000000004</v>
      </c>
      <c r="G8" s="5" t="s">
        <v>185</v>
      </c>
      <c r="H8" s="1">
        <v>2.200000000000001</v>
      </c>
      <c r="I8" s="1">
        <f t="shared" si="4"/>
        <v>88.00000000000004</v>
      </c>
      <c r="J8" s="1">
        <f t="shared" si="5"/>
        <v>90.00000000000004</v>
      </c>
      <c r="K8" s="1">
        <f t="shared" si="6"/>
        <v>92.00000000000004</v>
      </c>
    </row>
    <row r="9" spans="2:11" ht="12.75">
      <c r="B9" s="1">
        <v>2.1500000000000012</v>
      </c>
      <c r="C9" s="1">
        <f t="shared" si="0"/>
        <v>76.00000000000004</v>
      </c>
      <c r="D9" s="1">
        <f t="shared" si="1"/>
        <v>78.00000000000004</v>
      </c>
      <c r="E9" s="1">
        <f t="shared" si="2"/>
        <v>82.00000000000004</v>
      </c>
      <c r="F9" s="1">
        <f t="shared" si="3"/>
        <v>86.00000000000004</v>
      </c>
      <c r="G9" s="5" t="s">
        <v>186</v>
      </c>
      <c r="H9" s="1">
        <v>2.1500000000000012</v>
      </c>
      <c r="I9" s="1">
        <f t="shared" si="4"/>
        <v>86.00000000000004</v>
      </c>
      <c r="J9" s="1">
        <f t="shared" si="5"/>
        <v>88.00000000000004</v>
      </c>
      <c r="K9" s="1">
        <f t="shared" si="6"/>
        <v>90.00000000000004</v>
      </c>
    </row>
    <row r="10" spans="2:11" ht="12.75">
      <c r="B10" s="1">
        <v>2.100000000000001</v>
      </c>
      <c r="C10" s="1">
        <f t="shared" si="0"/>
        <v>74.00000000000003</v>
      </c>
      <c r="D10" s="1">
        <f t="shared" si="1"/>
        <v>76.00000000000003</v>
      </c>
      <c r="E10" s="1">
        <f t="shared" si="2"/>
        <v>80.00000000000003</v>
      </c>
      <c r="F10" s="1">
        <f t="shared" si="3"/>
        <v>84.00000000000003</v>
      </c>
      <c r="G10" s="5" t="s">
        <v>187</v>
      </c>
      <c r="H10" s="1">
        <v>2.100000000000001</v>
      </c>
      <c r="I10" s="1">
        <f t="shared" si="4"/>
        <v>84.00000000000003</v>
      </c>
      <c r="J10" s="1">
        <f t="shared" si="5"/>
        <v>86.00000000000003</v>
      </c>
      <c r="K10" s="1">
        <f t="shared" si="6"/>
        <v>88.00000000000003</v>
      </c>
    </row>
    <row r="11" spans="2:11" ht="12.75">
      <c r="B11" s="1">
        <v>2.0500000000000007</v>
      </c>
      <c r="C11" s="1">
        <f t="shared" si="0"/>
        <v>72.00000000000003</v>
      </c>
      <c r="D11" s="1">
        <f t="shared" si="1"/>
        <v>74.00000000000003</v>
      </c>
      <c r="E11" s="1">
        <f t="shared" si="2"/>
        <v>78.00000000000003</v>
      </c>
      <c r="F11" s="1">
        <f t="shared" si="3"/>
        <v>82.00000000000003</v>
      </c>
      <c r="G11" s="5" t="s">
        <v>188</v>
      </c>
      <c r="H11" s="1">
        <v>2.0500000000000007</v>
      </c>
      <c r="I11" s="1">
        <f t="shared" si="4"/>
        <v>82.00000000000003</v>
      </c>
      <c r="J11" s="1">
        <f t="shared" si="5"/>
        <v>84.00000000000003</v>
      </c>
      <c r="K11" s="1">
        <f t="shared" si="6"/>
        <v>86.00000000000003</v>
      </c>
    </row>
    <row r="12" spans="2:11" ht="12.75">
      <c r="B12" s="1">
        <v>2.000000000000001</v>
      </c>
      <c r="C12" s="1">
        <f t="shared" si="0"/>
        <v>70.00000000000003</v>
      </c>
      <c r="D12" s="1">
        <f t="shared" si="1"/>
        <v>72.00000000000003</v>
      </c>
      <c r="E12" s="1">
        <f t="shared" si="2"/>
        <v>76.00000000000003</v>
      </c>
      <c r="F12" s="1">
        <f t="shared" si="3"/>
        <v>80.00000000000003</v>
      </c>
      <c r="G12" s="5" t="s">
        <v>185</v>
      </c>
      <c r="H12" s="1">
        <v>2.000000000000001</v>
      </c>
      <c r="I12" s="1">
        <f t="shared" si="4"/>
        <v>80.00000000000003</v>
      </c>
      <c r="J12" s="1">
        <f t="shared" si="5"/>
        <v>82.00000000000003</v>
      </c>
      <c r="K12" s="1">
        <f t="shared" si="6"/>
        <v>84.00000000000003</v>
      </c>
    </row>
    <row r="13" spans="2:11" ht="12.75">
      <c r="B13" s="1">
        <v>1.9500000000000008</v>
      </c>
      <c r="C13" s="1">
        <f t="shared" si="0"/>
        <v>68.00000000000003</v>
      </c>
      <c r="D13" s="1">
        <f t="shared" si="1"/>
        <v>70.00000000000003</v>
      </c>
      <c r="E13" s="1">
        <f t="shared" si="2"/>
        <v>74.00000000000003</v>
      </c>
      <c r="F13" s="1">
        <f t="shared" si="3"/>
        <v>78.00000000000003</v>
      </c>
      <c r="H13" s="1">
        <v>1.9500000000000008</v>
      </c>
      <c r="I13" s="1">
        <f t="shared" si="4"/>
        <v>78.00000000000003</v>
      </c>
      <c r="J13" s="1">
        <f t="shared" si="5"/>
        <v>80.00000000000003</v>
      </c>
      <c r="K13" s="1">
        <f t="shared" si="6"/>
        <v>82.00000000000003</v>
      </c>
    </row>
    <row r="14" spans="2:11" ht="12.75">
      <c r="B14" s="1">
        <v>1.9000000000000008</v>
      </c>
      <c r="C14" s="1">
        <f t="shared" si="0"/>
        <v>66.00000000000003</v>
      </c>
      <c r="D14" s="1">
        <f t="shared" si="1"/>
        <v>68.00000000000003</v>
      </c>
      <c r="E14" s="1">
        <f t="shared" si="2"/>
        <v>72.00000000000003</v>
      </c>
      <c r="F14" s="1">
        <f t="shared" si="3"/>
        <v>76.00000000000003</v>
      </c>
      <c r="H14" s="1">
        <v>1.9000000000000008</v>
      </c>
      <c r="I14" s="1">
        <f t="shared" si="4"/>
        <v>76.00000000000003</v>
      </c>
      <c r="J14" s="1">
        <f t="shared" si="5"/>
        <v>78.00000000000003</v>
      </c>
      <c r="K14" s="1">
        <f t="shared" si="6"/>
        <v>80.00000000000003</v>
      </c>
    </row>
    <row r="15" spans="2:11" ht="12.75">
      <c r="B15" s="1">
        <v>1.8500000000000008</v>
      </c>
      <c r="C15" s="1">
        <f t="shared" si="0"/>
        <v>64.00000000000003</v>
      </c>
      <c r="D15" s="1">
        <f t="shared" si="1"/>
        <v>66.00000000000003</v>
      </c>
      <c r="E15" s="1">
        <f t="shared" si="2"/>
        <v>70.00000000000003</v>
      </c>
      <c r="F15" s="1">
        <f t="shared" si="3"/>
        <v>74.00000000000003</v>
      </c>
      <c r="H15" s="1">
        <v>1.8500000000000008</v>
      </c>
      <c r="I15" s="1">
        <f t="shared" si="4"/>
        <v>74.00000000000003</v>
      </c>
      <c r="J15" s="1">
        <f t="shared" si="5"/>
        <v>76.00000000000003</v>
      </c>
      <c r="K15" s="1">
        <f t="shared" si="6"/>
        <v>78.00000000000003</v>
      </c>
    </row>
    <row r="16" spans="2:11" ht="12.75">
      <c r="B16" s="1">
        <v>1.8000000000000007</v>
      </c>
      <c r="C16" s="1">
        <f t="shared" si="0"/>
        <v>62.00000000000002</v>
      </c>
      <c r="D16" s="1">
        <f t="shared" si="1"/>
        <v>64.00000000000003</v>
      </c>
      <c r="E16" s="1">
        <f t="shared" si="2"/>
        <v>68.00000000000003</v>
      </c>
      <c r="F16" s="1">
        <f t="shared" si="3"/>
        <v>72.00000000000003</v>
      </c>
      <c r="H16" s="1">
        <v>1.8000000000000007</v>
      </c>
      <c r="I16" s="1">
        <f t="shared" si="4"/>
        <v>72.00000000000003</v>
      </c>
      <c r="J16" s="1">
        <f t="shared" si="5"/>
        <v>74.00000000000003</v>
      </c>
      <c r="K16" s="1">
        <f t="shared" si="6"/>
        <v>76.00000000000003</v>
      </c>
    </row>
    <row r="17" spans="2:11" ht="12.75">
      <c r="B17" s="1">
        <v>1.7500000000000007</v>
      </c>
      <c r="C17" s="1">
        <f t="shared" si="0"/>
        <v>60.00000000000002</v>
      </c>
      <c r="D17" s="1">
        <f t="shared" si="1"/>
        <v>62.00000000000002</v>
      </c>
      <c r="E17" s="1">
        <f t="shared" si="2"/>
        <v>66.00000000000003</v>
      </c>
      <c r="F17" s="1">
        <f t="shared" si="3"/>
        <v>70.00000000000003</v>
      </c>
      <c r="H17" s="1">
        <v>1.7500000000000007</v>
      </c>
      <c r="I17" s="1">
        <f t="shared" si="4"/>
        <v>70.00000000000003</v>
      </c>
      <c r="J17" s="1">
        <f t="shared" si="5"/>
        <v>72.00000000000003</v>
      </c>
      <c r="K17" s="1">
        <f t="shared" si="6"/>
        <v>74.00000000000003</v>
      </c>
    </row>
    <row r="18" spans="2:11" ht="12.75">
      <c r="B18" s="1">
        <v>1.7000000000000006</v>
      </c>
      <c r="C18" s="1">
        <f t="shared" si="0"/>
        <v>58.00000000000002</v>
      </c>
      <c r="D18" s="1">
        <f t="shared" si="1"/>
        <v>60.00000000000002</v>
      </c>
      <c r="E18" s="1">
        <f t="shared" si="2"/>
        <v>64.00000000000003</v>
      </c>
      <c r="F18" s="1">
        <f t="shared" si="3"/>
        <v>68.00000000000003</v>
      </c>
      <c r="H18" s="1">
        <v>1.7000000000000006</v>
      </c>
      <c r="I18" s="1">
        <f t="shared" si="4"/>
        <v>68.00000000000003</v>
      </c>
      <c r="J18" s="1">
        <f t="shared" si="5"/>
        <v>70.00000000000003</v>
      </c>
      <c r="K18" s="1">
        <f t="shared" si="6"/>
        <v>72.00000000000003</v>
      </c>
    </row>
    <row r="19" spans="2:11" ht="12.75">
      <c r="B19" s="1">
        <v>1.6500000000000006</v>
      </c>
      <c r="C19" s="1">
        <f t="shared" si="0"/>
        <v>56.00000000000002</v>
      </c>
      <c r="D19" s="1">
        <f t="shared" si="1"/>
        <v>58.00000000000002</v>
      </c>
      <c r="E19" s="1">
        <f t="shared" si="2"/>
        <v>62.00000000000002</v>
      </c>
      <c r="F19" s="1">
        <f t="shared" si="3"/>
        <v>66.00000000000003</v>
      </c>
      <c r="H19" s="1">
        <v>1.6500000000000006</v>
      </c>
      <c r="I19" s="1">
        <f t="shared" si="4"/>
        <v>66.00000000000003</v>
      </c>
      <c r="J19" s="1">
        <f t="shared" si="5"/>
        <v>68.00000000000003</v>
      </c>
      <c r="K19" s="1">
        <f t="shared" si="6"/>
        <v>70.00000000000003</v>
      </c>
    </row>
    <row r="20" spans="2:11" ht="12.75">
      <c r="B20" s="1">
        <v>1.6000000000000005</v>
      </c>
      <c r="C20" s="1">
        <f t="shared" si="0"/>
        <v>54.00000000000002</v>
      </c>
      <c r="D20" s="1">
        <f t="shared" si="1"/>
        <v>56.00000000000002</v>
      </c>
      <c r="E20" s="1">
        <f t="shared" si="2"/>
        <v>60.00000000000002</v>
      </c>
      <c r="F20" s="1">
        <f t="shared" si="3"/>
        <v>64.00000000000003</v>
      </c>
      <c r="H20" s="1">
        <v>1.6000000000000005</v>
      </c>
      <c r="I20" s="1">
        <f t="shared" si="4"/>
        <v>64.00000000000003</v>
      </c>
      <c r="J20" s="1">
        <f t="shared" si="5"/>
        <v>66.00000000000003</v>
      </c>
      <c r="K20" s="1">
        <f t="shared" si="6"/>
        <v>68.00000000000003</v>
      </c>
    </row>
    <row r="21" spans="2:11" ht="12.75">
      <c r="B21" s="1">
        <v>1.5500000000000005</v>
      </c>
      <c r="C21" s="1">
        <f t="shared" si="0"/>
        <v>52.00000000000002</v>
      </c>
      <c r="D21" s="1">
        <f t="shared" si="1"/>
        <v>54.00000000000002</v>
      </c>
      <c r="E21" s="1">
        <f t="shared" si="2"/>
        <v>58.00000000000002</v>
      </c>
      <c r="F21" s="1">
        <f t="shared" si="3"/>
        <v>62.00000000000002</v>
      </c>
      <c r="H21" s="1">
        <v>1.5500000000000005</v>
      </c>
      <c r="I21" s="1">
        <f t="shared" si="4"/>
        <v>62.00000000000002</v>
      </c>
      <c r="J21" s="1">
        <f t="shared" si="5"/>
        <v>64.00000000000003</v>
      </c>
      <c r="K21" s="1">
        <f t="shared" si="6"/>
        <v>66.00000000000003</v>
      </c>
    </row>
    <row r="22" spans="2:11" ht="12.75">
      <c r="B22" s="1">
        <v>1.5000000000000004</v>
      </c>
      <c r="C22" s="1">
        <f t="shared" si="0"/>
        <v>50.00000000000002</v>
      </c>
      <c r="D22" s="1">
        <f t="shared" si="1"/>
        <v>52.00000000000002</v>
      </c>
      <c r="E22" s="1">
        <f t="shared" si="2"/>
        <v>56.00000000000002</v>
      </c>
      <c r="F22" s="1">
        <f t="shared" si="3"/>
        <v>60.00000000000002</v>
      </c>
      <c r="H22" s="1">
        <v>1.5000000000000004</v>
      </c>
      <c r="I22" s="1">
        <f t="shared" si="4"/>
        <v>60.00000000000002</v>
      </c>
      <c r="J22" s="1">
        <f t="shared" si="5"/>
        <v>62.00000000000002</v>
      </c>
      <c r="K22" s="1">
        <f t="shared" si="6"/>
        <v>64.00000000000003</v>
      </c>
    </row>
    <row r="23" spans="2:11" ht="12.75">
      <c r="B23" s="1">
        <v>1.4500000000000004</v>
      </c>
      <c r="C23" s="1">
        <f t="shared" si="0"/>
        <v>48.000000000000014</v>
      </c>
      <c r="D23" s="1">
        <f t="shared" si="1"/>
        <v>50.000000000000014</v>
      </c>
      <c r="E23" s="1">
        <f t="shared" si="2"/>
        <v>54.000000000000014</v>
      </c>
      <c r="F23" s="1">
        <f t="shared" si="3"/>
        <v>58.000000000000014</v>
      </c>
      <c r="H23" s="1">
        <v>1.4500000000000004</v>
      </c>
      <c r="I23" s="1">
        <f t="shared" si="4"/>
        <v>58.000000000000014</v>
      </c>
      <c r="J23" s="1">
        <f t="shared" si="5"/>
        <v>60.000000000000014</v>
      </c>
      <c r="K23" s="1">
        <f t="shared" si="6"/>
        <v>62.000000000000014</v>
      </c>
    </row>
    <row r="24" spans="2:11" ht="12.75">
      <c r="B24" s="1">
        <v>1.4000000000000004</v>
      </c>
      <c r="C24" s="1">
        <f t="shared" si="0"/>
        <v>46.000000000000014</v>
      </c>
      <c r="D24" s="1">
        <f t="shared" si="1"/>
        <v>48.000000000000014</v>
      </c>
      <c r="E24" s="1">
        <f t="shared" si="2"/>
        <v>52.000000000000014</v>
      </c>
      <c r="F24" s="1">
        <f t="shared" si="3"/>
        <v>56.000000000000014</v>
      </c>
      <c r="H24" s="1">
        <v>1.4000000000000004</v>
      </c>
      <c r="I24" s="1">
        <f t="shared" si="4"/>
        <v>56.000000000000014</v>
      </c>
      <c r="J24" s="1">
        <f t="shared" si="5"/>
        <v>58.000000000000014</v>
      </c>
      <c r="K24" s="1">
        <f t="shared" si="6"/>
        <v>60.000000000000014</v>
      </c>
    </row>
    <row r="25" spans="2:11" ht="12.75">
      <c r="B25" s="1">
        <v>1.3500000000000003</v>
      </c>
      <c r="C25" s="1">
        <f t="shared" si="0"/>
        <v>44.000000000000014</v>
      </c>
      <c r="D25" s="1">
        <f t="shared" si="1"/>
        <v>46.000000000000014</v>
      </c>
      <c r="E25" s="1">
        <f t="shared" si="2"/>
        <v>50.000000000000014</v>
      </c>
      <c r="F25" s="1">
        <f t="shared" si="3"/>
        <v>54.000000000000014</v>
      </c>
      <c r="H25" s="1">
        <v>1.3500000000000003</v>
      </c>
      <c r="I25" s="1">
        <f t="shared" si="4"/>
        <v>54.000000000000014</v>
      </c>
      <c r="J25" s="1">
        <f t="shared" si="5"/>
        <v>56.000000000000014</v>
      </c>
      <c r="K25" s="1">
        <f t="shared" si="6"/>
        <v>58.000000000000014</v>
      </c>
    </row>
    <row r="26" spans="2:11" ht="12.75">
      <c r="B26" s="1">
        <v>1.3000000000000003</v>
      </c>
      <c r="C26" s="1">
        <f t="shared" si="0"/>
        <v>42.000000000000014</v>
      </c>
      <c r="D26" s="1">
        <f t="shared" si="1"/>
        <v>44.000000000000014</v>
      </c>
      <c r="E26" s="1">
        <f t="shared" si="2"/>
        <v>48.000000000000014</v>
      </c>
      <c r="F26" s="1">
        <f t="shared" si="3"/>
        <v>52.000000000000014</v>
      </c>
      <c r="H26" s="1">
        <v>1.3000000000000003</v>
      </c>
      <c r="I26" s="1">
        <f t="shared" si="4"/>
        <v>52.000000000000014</v>
      </c>
      <c r="J26" s="1">
        <f t="shared" si="5"/>
        <v>54.000000000000014</v>
      </c>
      <c r="K26" s="1">
        <f t="shared" si="6"/>
        <v>56.000000000000014</v>
      </c>
    </row>
    <row r="27" spans="2:11" ht="12.75">
      <c r="B27" s="1">
        <v>1.2500000000000002</v>
      </c>
      <c r="C27" s="1">
        <f t="shared" si="0"/>
        <v>40.000000000000014</v>
      </c>
      <c r="D27" s="1">
        <f t="shared" si="1"/>
        <v>42.000000000000014</v>
      </c>
      <c r="E27" s="1">
        <f t="shared" si="2"/>
        <v>46.000000000000014</v>
      </c>
      <c r="F27" s="1">
        <f t="shared" si="3"/>
        <v>50.000000000000014</v>
      </c>
      <c r="H27" s="1">
        <v>1.2500000000000002</v>
      </c>
      <c r="I27" s="1">
        <f t="shared" si="4"/>
        <v>50.000000000000014</v>
      </c>
      <c r="J27" s="1">
        <f t="shared" si="5"/>
        <v>52.000000000000014</v>
      </c>
      <c r="K27" s="1">
        <f t="shared" si="6"/>
        <v>54.000000000000014</v>
      </c>
    </row>
    <row r="28" spans="2:11" ht="12.75">
      <c r="B28" s="1">
        <v>1.2000000000000002</v>
      </c>
      <c r="C28" s="1">
        <f t="shared" si="0"/>
        <v>38.00000000000001</v>
      </c>
      <c r="D28" s="1">
        <f t="shared" si="1"/>
        <v>40.00000000000001</v>
      </c>
      <c r="E28" s="1">
        <f t="shared" si="2"/>
        <v>44.00000000000001</v>
      </c>
      <c r="F28" s="1">
        <f t="shared" si="3"/>
        <v>48.00000000000001</v>
      </c>
      <c r="H28" s="1">
        <v>1.2000000000000002</v>
      </c>
      <c r="I28" s="1">
        <f t="shared" si="4"/>
        <v>48.00000000000001</v>
      </c>
      <c r="J28" s="1">
        <f t="shared" si="5"/>
        <v>50.00000000000001</v>
      </c>
      <c r="K28" s="1">
        <f t="shared" si="6"/>
        <v>52</v>
      </c>
    </row>
    <row r="29" spans="2:11" ht="12.75">
      <c r="B29" s="1">
        <v>1.1500000000000001</v>
      </c>
      <c r="C29" s="1">
        <f t="shared" si="0"/>
        <v>36.00000000000001</v>
      </c>
      <c r="D29" s="1">
        <f t="shared" si="1"/>
        <v>38.00000000000001</v>
      </c>
      <c r="E29" s="1">
        <f t="shared" si="2"/>
        <v>42.00000000000001</v>
      </c>
      <c r="F29" s="1">
        <f t="shared" si="3"/>
        <v>46.00000000000001</v>
      </c>
      <c r="H29" s="1">
        <v>1.1500000000000001</v>
      </c>
      <c r="I29" s="1">
        <f t="shared" si="4"/>
        <v>46.00000000000001</v>
      </c>
      <c r="J29" s="1">
        <f t="shared" si="5"/>
        <v>48.00000000000001</v>
      </c>
      <c r="K29" s="1">
        <f t="shared" si="6"/>
        <v>50.00000000000001</v>
      </c>
    </row>
    <row r="30" spans="2:11" ht="12.75">
      <c r="B30" s="1">
        <v>1.1</v>
      </c>
      <c r="C30" s="1">
        <f t="shared" si="0"/>
        <v>34.00000000000001</v>
      </c>
      <c r="D30" s="1">
        <f t="shared" si="1"/>
        <v>36.00000000000001</v>
      </c>
      <c r="E30" s="1">
        <f t="shared" si="2"/>
        <v>40.00000000000001</v>
      </c>
      <c r="F30" s="1">
        <f t="shared" si="3"/>
        <v>44.00000000000001</v>
      </c>
      <c r="H30" s="1">
        <v>1.1</v>
      </c>
      <c r="I30" s="1">
        <f t="shared" si="4"/>
        <v>44.00000000000001</v>
      </c>
      <c r="J30" s="1">
        <f t="shared" si="5"/>
        <v>46.00000000000001</v>
      </c>
      <c r="K30" s="1">
        <f t="shared" si="6"/>
        <v>48.00000000000001</v>
      </c>
    </row>
    <row r="31" spans="2:11" ht="12.75">
      <c r="B31" s="1">
        <v>1.05</v>
      </c>
      <c r="C31" s="1">
        <f t="shared" si="0"/>
        <v>32</v>
      </c>
      <c r="D31" s="1">
        <f t="shared" si="1"/>
        <v>34</v>
      </c>
      <c r="E31" s="1">
        <f t="shared" si="2"/>
        <v>38</v>
      </c>
      <c r="F31" s="1">
        <f t="shared" si="3"/>
        <v>42</v>
      </c>
      <c r="H31" s="1">
        <v>1.05</v>
      </c>
      <c r="I31" s="1">
        <f t="shared" si="4"/>
        <v>42</v>
      </c>
      <c r="J31" s="1">
        <f t="shared" si="5"/>
        <v>44</v>
      </c>
      <c r="K31" s="1">
        <f t="shared" si="6"/>
        <v>46</v>
      </c>
    </row>
    <row r="32" spans="2:11" ht="12.75">
      <c r="B32" s="1">
        <v>1</v>
      </c>
      <c r="C32" s="1">
        <f t="shared" si="0"/>
        <v>30</v>
      </c>
      <c r="D32" s="1">
        <f t="shared" si="1"/>
        <v>32</v>
      </c>
      <c r="E32" s="1">
        <f t="shared" si="2"/>
        <v>36</v>
      </c>
      <c r="F32" s="1">
        <f t="shared" si="3"/>
        <v>40</v>
      </c>
      <c r="H32" s="1">
        <v>1</v>
      </c>
      <c r="I32" s="1">
        <f t="shared" si="4"/>
        <v>40</v>
      </c>
      <c r="J32" s="1">
        <f t="shared" si="5"/>
        <v>42</v>
      </c>
      <c r="K32" s="1">
        <f t="shared" si="6"/>
        <v>44</v>
      </c>
    </row>
    <row r="33" spans="2:11" ht="12.75">
      <c r="B33" s="1">
        <v>0.95</v>
      </c>
      <c r="C33" s="1">
        <f t="shared" si="0"/>
        <v>28</v>
      </c>
      <c r="D33" s="1">
        <f t="shared" si="1"/>
        <v>30</v>
      </c>
      <c r="E33" s="1">
        <f t="shared" si="2"/>
        <v>34</v>
      </c>
      <c r="F33" s="1">
        <f t="shared" si="3"/>
        <v>38</v>
      </c>
      <c r="H33" s="1">
        <v>0.95</v>
      </c>
      <c r="I33" s="1">
        <f t="shared" si="4"/>
        <v>38</v>
      </c>
      <c r="J33" s="1">
        <f t="shared" si="5"/>
        <v>40</v>
      </c>
      <c r="K33" s="1">
        <f t="shared" si="6"/>
        <v>42</v>
      </c>
    </row>
    <row r="34" spans="2:11" ht="12.75">
      <c r="B34" s="1">
        <v>0.8999999999999999</v>
      </c>
      <c r="C34" s="1">
        <f t="shared" si="0"/>
        <v>25.999999999999993</v>
      </c>
      <c r="D34" s="1">
        <f t="shared" si="1"/>
        <v>27.999999999999993</v>
      </c>
      <c r="E34" s="1">
        <f t="shared" si="2"/>
        <v>31.999999999999993</v>
      </c>
      <c r="F34" s="1">
        <f t="shared" si="3"/>
        <v>35.99999999999999</v>
      </c>
      <c r="H34" s="1">
        <v>0.8999999999999999</v>
      </c>
      <c r="I34" s="1">
        <f t="shared" si="4"/>
        <v>35.99999999999999</v>
      </c>
      <c r="J34" s="1">
        <f t="shared" si="5"/>
        <v>37.99999999999999</v>
      </c>
      <c r="K34" s="1">
        <f t="shared" si="6"/>
        <v>39.99999999999999</v>
      </c>
    </row>
    <row r="35" spans="2:11" ht="12.75">
      <c r="B35" s="1">
        <v>0.8499999999999999</v>
      </c>
      <c r="C35" s="1">
        <f t="shared" si="0"/>
        <v>23.999999999999993</v>
      </c>
      <c r="D35" s="1">
        <f t="shared" si="1"/>
        <v>25.999999999999993</v>
      </c>
      <c r="E35" s="1">
        <f t="shared" si="2"/>
        <v>29.999999999999993</v>
      </c>
      <c r="F35" s="1">
        <f t="shared" si="3"/>
        <v>33.99999999999999</v>
      </c>
      <c r="H35" s="1">
        <v>0.8499999999999999</v>
      </c>
      <c r="I35" s="1">
        <f t="shared" si="4"/>
        <v>33.99999999999999</v>
      </c>
      <c r="J35" s="1">
        <f t="shared" si="5"/>
        <v>35.99999999999999</v>
      </c>
      <c r="K35" s="1">
        <f t="shared" si="6"/>
        <v>37.99999999999999</v>
      </c>
    </row>
    <row r="36" spans="2:11" ht="12.75">
      <c r="B36" s="1">
        <v>0.7999999999999998</v>
      </c>
      <c r="C36" s="1">
        <f t="shared" si="0"/>
        <v>21.999999999999993</v>
      </c>
      <c r="D36" s="1">
        <f t="shared" si="1"/>
        <v>23.999999999999993</v>
      </c>
      <c r="E36" s="1">
        <f t="shared" si="2"/>
        <v>27.999999999999993</v>
      </c>
      <c r="F36" s="1">
        <f t="shared" si="3"/>
        <v>31.999999999999993</v>
      </c>
      <c r="H36" s="1">
        <v>0.7999999999999998</v>
      </c>
      <c r="I36" s="1">
        <f t="shared" si="4"/>
        <v>31.999999999999993</v>
      </c>
      <c r="J36" s="1">
        <f t="shared" si="5"/>
        <v>33.99999999999999</v>
      </c>
      <c r="K36" s="1">
        <f t="shared" si="6"/>
        <v>35.99999999999999</v>
      </c>
    </row>
    <row r="37" spans="2:11" ht="12.75">
      <c r="B37" s="1">
        <v>0.7499999999999998</v>
      </c>
      <c r="C37" s="1">
        <f t="shared" si="0"/>
        <v>19.99999999999999</v>
      </c>
      <c r="D37" s="1">
        <f t="shared" si="1"/>
        <v>21.99999999999999</v>
      </c>
      <c r="E37" s="1">
        <f t="shared" si="2"/>
        <v>25.99999999999999</v>
      </c>
      <c r="F37" s="1">
        <f t="shared" si="3"/>
        <v>29.99999999999999</v>
      </c>
      <c r="H37" s="1">
        <v>0.7499999999999998</v>
      </c>
      <c r="I37" s="1">
        <f t="shared" si="4"/>
        <v>29.99999999999999</v>
      </c>
      <c r="J37" s="1">
        <f t="shared" si="5"/>
        <v>31.99999999999999</v>
      </c>
      <c r="K37" s="1">
        <f t="shared" si="6"/>
        <v>33.999999999999986</v>
      </c>
    </row>
    <row r="38" spans="2:11" ht="12.75">
      <c r="B38" s="1">
        <v>0.6999999999999997</v>
      </c>
      <c r="C38" s="1">
        <f t="shared" si="0"/>
        <v>17.99999999999999</v>
      </c>
      <c r="D38" s="1">
        <f t="shared" si="1"/>
        <v>19.99999999999999</v>
      </c>
      <c r="E38" s="1">
        <f t="shared" si="2"/>
        <v>23.99999999999999</v>
      </c>
      <c r="F38" s="1">
        <f t="shared" si="3"/>
        <v>27.99999999999999</v>
      </c>
      <c r="H38" s="1">
        <v>0.6999999999999997</v>
      </c>
      <c r="I38" s="1">
        <f t="shared" si="4"/>
        <v>27.99999999999999</v>
      </c>
      <c r="J38" s="1">
        <f t="shared" si="5"/>
        <v>29.99999999999999</v>
      </c>
      <c r="K38" s="1">
        <f t="shared" si="6"/>
        <v>31.99999999999999</v>
      </c>
    </row>
    <row r="39" spans="2:11" ht="12.75">
      <c r="B39" s="1">
        <v>0.6499999999999997</v>
      </c>
      <c r="C39" s="1">
        <f t="shared" si="0"/>
        <v>15.99999999999999</v>
      </c>
      <c r="D39" s="1">
        <f t="shared" si="1"/>
        <v>17.99999999999999</v>
      </c>
      <c r="E39" s="1">
        <f t="shared" si="2"/>
        <v>21.99999999999999</v>
      </c>
      <c r="F39" s="1">
        <f t="shared" si="3"/>
        <v>25.99999999999999</v>
      </c>
      <c r="H39" s="1">
        <v>0.6499999999999997</v>
      </c>
      <c r="I39" s="1">
        <f t="shared" si="4"/>
        <v>25.99999999999999</v>
      </c>
      <c r="J39" s="1">
        <f t="shared" si="5"/>
        <v>27.99999999999999</v>
      </c>
      <c r="K39" s="1">
        <f t="shared" si="6"/>
        <v>29.99999999999999</v>
      </c>
    </row>
    <row r="40" spans="2:11" ht="12.75">
      <c r="B40" s="1">
        <v>0.5999999999999996</v>
      </c>
      <c r="C40" s="1">
        <f t="shared" si="0"/>
        <v>13.999999999999986</v>
      </c>
      <c r="D40" s="1">
        <f t="shared" si="1"/>
        <v>15.999999999999986</v>
      </c>
      <c r="E40" s="1">
        <f t="shared" si="2"/>
        <v>19.999999999999986</v>
      </c>
      <c r="F40" s="1">
        <f t="shared" si="3"/>
        <v>23.999999999999986</v>
      </c>
      <c r="H40" s="1">
        <v>0.5999999999999996</v>
      </c>
      <c r="I40" s="1">
        <f t="shared" si="4"/>
        <v>23.999999999999986</v>
      </c>
      <c r="J40" s="1">
        <f t="shared" si="5"/>
        <v>25.99999999999999</v>
      </c>
      <c r="K40" s="1">
        <f t="shared" si="6"/>
        <v>27.99999999999999</v>
      </c>
    </row>
    <row r="41" spans="2:11" ht="12.75">
      <c r="B41" s="1">
        <v>0.5499999999999996</v>
      </c>
      <c r="C41" s="1">
        <f t="shared" si="0"/>
        <v>11.999999999999982</v>
      </c>
      <c r="D41" s="1">
        <f t="shared" si="1"/>
        <v>13.999999999999982</v>
      </c>
      <c r="E41" s="1">
        <f t="shared" si="2"/>
        <v>17.999999999999982</v>
      </c>
      <c r="F41" s="1">
        <f t="shared" si="3"/>
        <v>21.999999999999982</v>
      </c>
      <c r="H41" s="1">
        <v>0.5499999999999996</v>
      </c>
      <c r="I41" s="1">
        <f t="shared" si="4"/>
        <v>21.999999999999982</v>
      </c>
      <c r="J41" s="1">
        <f t="shared" si="5"/>
        <v>23.999999999999982</v>
      </c>
      <c r="K41" s="1">
        <f t="shared" si="6"/>
        <v>25.999999999999982</v>
      </c>
    </row>
    <row r="42" spans="2:11" ht="12.75">
      <c r="B42" s="1">
        <v>0.49999999999999956</v>
      </c>
      <c r="C42" s="1">
        <f t="shared" si="0"/>
        <v>9.999999999999982</v>
      </c>
      <c r="D42" s="1">
        <f t="shared" si="1"/>
        <v>11.999999999999982</v>
      </c>
      <c r="E42" s="1">
        <f t="shared" si="2"/>
        <v>15.999999999999982</v>
      </c>
      <c r="F42" s="1">
        <f t="shared" si="3"/>
        <v>19.999999999999982</v>
      </c>
      <c r="H42" s="1">
        <v>0.49999999999999956</v>
      </c>
      <c r="I42" s="1">
        <f t="shared" si="4"/>
        <v>19.999999999999982</v>
      </c>
      <c r="J42" s="1">
        <f t="shared" si="5"/>
        <v>21.999999999999982</v>
      </c>
      <c r="K42" s="1">
        <f t="shared" si="6"/>
        <v>23.999999999999982</v>
      </c>
    </row>
    <row r="43" spans="2:11" ht="12.75">
      <c r="B43" s="1">
        <v>0.4499999999999995</v>
      </c>
      <c r="C43" s="1">
        <f t="shared" si="0"/>
        <v>7.9999999999999805</v>
      </c>
      <c r="D43" s="1">
        <f t="shared" si="1"/>
        <v>9.99999999999998</v>
      </c>
      <c r="E43" s="1">
        <f t="shared" si="2"/>
        <v>13.99999999999998</v>
      </c>
      <c r="F43" s="1">
        <f t="shared" si="3"/>
        <v>17.99999999999998</v>
      </c>
      <c r="H43" s="1">
        <v>0.4499999999999995</v>
      </c>
      <c r="I43" s="1">
        <f t="shared" si="4"/>
        <v>17.99999999999998</v>
      </c>
      <c r="J43" s="1">
        <f t="shared" si="5"/>
        <v>19.99999999999998</v>
      </c>
      <c r="K43" s="1">
        <f t="shared" si="6"/>
        <v>21.99999999999998</v>
      </c>
    </row>
    <row r="44" spans="2:11" ht="12.75">
      <c r="B44" s="1">
        <v>0.39999999999999947</v>
      </c>
      <c r="C44" s="1">
        <f t="shared" si="0"/>
        <v>5.999999999999977</v>
      </c>
      <c r="D44" s="1">
        <f t="shared" si="1"/>
        <v>7.999999999999977</v>
      </c>
      <c r="E44" s="1">
        <f t="shared" si="2"/>
        <v>11.999999999999977</v>
      </c>
      <c r="F44" s="1">
        <f t="shared" si="3"/>
        <v>15.999999999999977</v>
      </c>
      <c r="H44" s="1">
        <v>0.39999999999999947</v>
      </c>
      <c r="I44" s="1">
        <f t="shared" si="4"/>
        <v>15.999999999999977</v>
      </c>
      <c r="J44" s="1">
        <f t="shared" si="5"/>
        <v>17.99999999999998</v>
      </c>
      <c r="K44" s="1">
        <f t="shared" si="6"/>
        <v>19.99999999999998</v>
      </c>
    </row>
    <row r="45" spans="2:11" ht="12.75">
      <c r="B45" s="1">
        <v>0.3499999999999994</v>
      </c>
      <c r="C45" s="1">
        <f t="shared" si="0"/>
        <v>3.9999999999999774</v>
      </c>
      <c r="D45" s="1">
        <f t="shared" si="1"/>
        <v>5.999999999999977</v>
      </c>
      <c r="E45" s="1">
        <f t="shared" si="2"/>
        <v>9.999999999999977</v>
      </c>
      <c r="F45" s="1">
        <f t="shared" si="3"/>
        <v>13.999999999999977</v>
      </c>
      <c r="H45" s="1">
        <v>0.3499999999999994</v>
      </c>
      <c r="I45" s="1">
        <f t="shared" si="4"/>
        <v>13.999999999999977</v>
      </c>
      <c r="J45" s="1">
        <f t="shared" si="5"/>
        <v>15.999999999999977</v>
      </c>
      <c r="K45" s="1">
        <f t="shared" si="6"/>
        <v>17.99999999999998</v>
      </c>
    </row>
    <row r="46" spans="2:11" ht="12.75">
      <c r="B46" s="1">
        <v>0.2999999999999994</v>
      </c>
      <c r="C46" s="1">
        <f t="shared" si="0"/>
        <v>1.9999999999999745</v>
      </c>
      <c r="D46" s="1">
        <f t="shared" si="1"/>
        <v>3.9999999999999742</v>
      </c>
      <c r="E46" s="1">
        <f t="shared" si="2"/>
        <v>7.999999999999974</v>
      </c>
      <c r="F46" s="1">
        <f t="shared" si="3"/>
        <v>11.999999999999975</v>
      </c>
      <c r="H46" s="1">
        <v>0.2999999999999994</v>
      </c>
      <c r="I46" s="1">
        <f t="shared" si="4"/>
        <v>11.999999999999975</v>
      </c>
      <c r="J46" s="1">
        <f t="shared" si="5"/>
        <v>13.999999999999975</v>
      </c>
      <c r="K46" s="1">
        <f t="shared" si="6"/>
        <v>15.999999999999975</v>
      </c>
    </row>
    <row r="47" spans="2:11" ht="12.75">
      <c r="B47" s="1">
        <v>0.24999999999999933</v>
      </c>
      <c r="C47" s="1">
        <f t="shared" si="0"/>
        <v>-2.7000623958883806E-14</v>
      </c>
      <c r="D47" s="1">
        <f t="shared" si="1"/>
        <v>1.999999999999973</v>
      </c>
      <c r="E47" s="1">
        <f t="shared" si="2"/>
        <v>5.999999999999973</v>
      </c>
      <c r="F47" s="1">
        <f t="shared" si="3"/>
        <v>9.999999999999973</v>
      </c>
      <c r="H47" s="1">
        <v>0.24999999999999933</v>
      </c>
      <c r="I47" s="1">
        <f t="shared" si="4"/>
        <v>9.999999999999973</v>
      </c>
      <c r="J47" s="1">
        <f t="shared" si="5"/>
        <v>11.999999999999973</v>
      </c>
      <c r="K47" s="1">
        <f t="shared" si="6"/>
        <v>13.999999999999972</v>
      </c>
    </row>
  </sheetData>
  <sheetProtection password="8D3F" sheet="1"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97"/>
  <sheetViews>
    <sheetView zoomScale="72" zoomScaleNormal="72" zoomScalePageLayoutView="0" workbookViewId="0" topLeftCell="A1">
      <selection activeCell="E2" sqref="E2"/>
    </sheetView>
  </sheetViews>
  <sheetFormatPr defaultColWidth="11.57421875" defaultRowHeight="12.75"/>
  <cols>
    <col min="1" max="1" width="11.57421875" style="1" customWidth="1"/>
    <col min="2" max="2" width="11.421875" style="1" customWidth="1"/>
    <col min="3" max="7" width="11.57421875" style="1" customWidth="1"/>
    <col min="8" max="8" width="11.421875" style="1" customWidth="1"/>
    <col min="9" max="16384" width="11.57421875" style="1" customWidth="1"/>
  </cols>
  <sheetData>
    <row r="1" spans="1:11" ht="12.75">
      <c r="A1" s="1" t="s">
        <v>178</v>
      </c>
      <c r="B1" s="1" t="s">
        <v>177</v>
      </c>
      <c r="C1" s="1" t="s">
        <v>179</v>
      </c>
      <c r="D1" s="1" t="s">
        <v>180</v>
      </c>
      <c r="E1" s="1" t="s">
        <v>181</v>
      </c>
      <c r="F1" s="1" t="s">
        <v>182</v>
      </c>
      <c r="G1" s="1" t="s">
        <v>183</v>
      </c>
      <c r="H1" s="1" t="s">
        <v>177</v>
      </c>
      <c r="I1" s="1" t="s">
        <v>179</v>
      </c>
      <c r="J1" s="1" t="s">
        <v>180</v>
      </c>
      <c r="K1" s="1" t="s">
        <v>184</v>
      </c>
    </row>
    <row r="2" spans="2:11" ht="12.75">
      <c r="B2" s="1">
        <v>70</v>
      </c>
      <c r="C2" s="1">
        <f aca="true" t="shared" si="0" ref="C2:C33">IF($B2&gt;62,45+INT(($B2-62)/2),$B2-17)</f>
        <v>49</v>
      </c>
      <c r="D2" s="1">
        <f aca="true" t="shared" si="1" ref="D2:D33">IF($B2&gt;57,45+INT(($B2-57)/2),$B2-12)</f>
        <v>51</v>
      </c>
      <c r="E2" s="1">
        <f aca="true" t="shared" si="2" ref="E2:E33">IF($B2&gt;52,45+INT(($B2-52)/2),$B2-7)</f>
        <v>54</v>
      </c>
      <c r="F2" s="1">
        <f aca="true" t="shared" si="3" ref="F2:F33">IF($B2&gt;50,45+INT(($B2-50)/2),$B2-5)</f>
        <v>55</v>
      </c>
      <c r="H2" s="1">
        <v>70</v>
      </c>
      <c r="I2" s="1">
        <f aca="true" t="shared" si="4" ref="I2:I33">IF($H2&gt;59,45+INT(($H2-59)/2),$H2-14)</f>
        <v>50</v>
      </c>
      <c r="J2" s="1">
        <f aca="true" t="shared" si="5" ref="J2:J33">IF($H2&gt;56,45+INT(($H2-56)/2),$H2-11)</f>
        <v>52</v>
      </c>
      <c r="K2" s="1">
        <f aca="true" t="shared" si="6" ref="K2:K33">IF($H2&gt;50,45+INT(($H2-50)/2),$H2-5)</f>
        <v>55</v>
      </c>
    </row>
    <row r="3" spans="2:11" ht="12.75">
      <c r="B3" s="1">
        <v>69</v>
      </c>
      <c r="C3" s="1">
        <f t="shared" si="0"/>
        <v>48</v>
      </c>
      <c r="D3" s="1">
        <f t="shared" si="1"/>
        <v>51</v>
      </c>
      <c r="E3" s="1">
        <f t="shared" si="2"/>
        <v>53</v>
      </c>
      <c r="F3" s="1">
        <f t="shared" si="3"/>
        <v>54</v>
      </c>
      <c r="H3" s="1">
        <v>69</v>
      </c>
      <c r="I3" s="1">
        <f t="shared" si="4"/>
        <v>50</v>
      </c>
      <c r="J3" s="1">
        <f t="shared" si="5"/>
        <v>51</v>
      </c>
      <c r="K3" s="1">
        <f t="shared" si="6"/>
        <v>54</v>
      </c>
    </row>
    <row r="4" spans="2:11" ht="12.75">
      <c r="B4" s="1">
        <v>68</v>
      </c>
      <c r="C4" s="1">
        <f t="shared" si="0"/>
        <v>48</v>
      </c>
      <c r="D4" s="1">
        <f t="shared" si="1"/>
        <v>50</v>
      </c>
      <c r="E4" s="1">
        <f t="shared" si="2"/>
        <v>53</v>
      </c>
      <c r="F4" s="1">
        <f t="shared" si="3"/>
        <v>54</v>
      </c>
      <c r="H4" s="1">
        <v>68</v>
      </c>
      <c r="I4" s="1">
        <f t="shared" si="4"/>
        <v>49</v>
      </c>
      <c r="J4" s="1">
        <f t="shared" si="5"/>
        <v>51</v>
      </c>
      <c r="K4" s="1">
        <f t="shared" si="6"/>
        <v>54</v>
      </c>
    </row>
    <row r="5" spans="2:11" ht="12.75">
      <c r="B5" s="1">
        <v>67</v>
      </c>
      <c r="C5" s="1">
        <f t="shared" si="0"/>
        <v>47</v>
      </c>
      <c r="D5" s="1">
        <f t="shared" si="1"/>
        <v>50</v>
      </c>
      <c r="E5" s="1">
        <f t="shared" si="2"/>
        <v>52</v>
      </c>
      <c r="F5" s="1">
        <f t="shared" si="3"/>
        <v>53</v>
      </c>
      <c r="H5" s="1">
        <v>67</v>
      </c>
      <c r="I5" s="1">
        <f t="shared" si="4"/>
        <v>49</v>
      </c>
      <c r="J5" s="1">
        <f t="shared" si="5"/>
        <v>50</v>
      </c>
      <c r="K5" s="1">
        <f t="shared" si="6"/>
        <v>53</v>
      </c>
    </row>
    <row r="6" spans="2:11" ht="12.75">
      <c r="B6" s="1">
        <v>66</v>
      </c>
      <c r="C6" s="1">
        <f t="shared" si="0"/>
        <v>47</v>
      </c>
      <c r="D6" s="1">
        <f t="shared" si="1"/>
        <v>49</v>
      </c>
      <c r="E6" s="1">
        <f t="shared" si="2"/>
        <v>52</v>
      </c>
      <c r="F6" s="1">
        <f t="shared" si="3"/>
        <v>53</v>
      </c>
      <c r="H6" s="1">
        <v>66</v>
      </c>
      <c r="I6" s="1">
        <f t="shared" si="4"/>
        <v>48</v>
      </c>
      <c r="J6" s="1">
        <f t="shared" si="5"/>
        <v>50</v>
      </c>
      <c r="K6" s="1">
        <f t="shared" si="6"/>
        <v>53</v>
      </c>
    </row>
    <row r="7" spans="2:11" ht="12.75">
      <c r="B7" s="1">
        <v>65</v>
      </c>
      <c r="C7" s="1">
        <f t="shared" si="0"/>
        <v>46</v>
      </c>
      <c r="D7" s="1">
        <f t="shared" si="1"/>
        <v>49</v>
      </c>
      <c r="E7" s="1">
        <f t="shared" si="2"/>
        <v>51</v>
      </c>
      <c r="F7" s="1">
        <f t="shared" si="3"/>
        <v>52</v>
      </c>
      <c r="H7" s="1">
        <v>65</v>
      </c>
      <c r="I7" s="1">
        <f t="shared" si="4"/>
        <v>48</v>
      </c>
      <c r="J7" s="1">
        <f t="shared" si="5"/>
        <v>49</v>
      </c>
      <c r="K7" s="1">
        <f t="shared" si="6"/>
        <v>52</v>
      </c>
    </row>
    <row r="8" spans="2:11" ht="12.75">
      <c r="B8" s="1">
        <v>64</v>
      </c>
      <c r="C8" s="1">
        <f t="shared" si="0"/>
        <v>46</v>
      </c>
      <c r="D8" s="1">
        <f t="shared" si="1"/>
        <v>48</v>
      </c>
      <c r="E8" s="1">
        <f t="shared" si="2"/>
        <v>51</v>
      </c>
      <c r="F8" s="1">
        <f t="shared" si="3"/>
        <v>52</v>
      </c>
      <c r="H8" s="1">
        <v>64</v>
      </c>
      <c r="I8" s="1">
        <f t="shared" si="4"/>
        <v>47</v>
      </c>
      <c r="J8" s="1">
        <f t="shared" si="5"/>
        <v>49</v>
      </c>
      <c r="K8" s="1">
        <f t="shared" si="6"/>
        <v>52</v>
      </c>
    </row>
    <row r="9" spans="2:11" ht="12.75">
      <c r="B9" s="1">
        <v>63</v>
      </c>
      <c r="C9" s="1">
        <f t="shared" si="0"/>
        <v>45</v>
      </c>
      <c r="D9" s="1">
        <f t="shared" si="1"/>
        <v>48</v>
      </c>
      <c r="E9" s="1">
        <f t="shared" si="2"/>
        <v>50</v>
      </c>
      <c r="F9" s="1">
        <f t="shared" si="3"/>
        <v>51</v>
      </c>
      <c r="H9" s="1">
        <v>63</v>
      </c>
      <c r="I9" s="1">
        <f t="shared" si="4"/>
        <v>47</v>
      </c>
      <c r="J9" s="1">
        <f t="shared" si="5"/>
        <v>48</v>
      </c>
      <c r="K9" s="1">
        <f t="shared" si="6"/>
        <v>51</v>
      </c>
    </row>
    <row r="10" spans="2:11" ht="12.75">
      <c r="B10" s="1">
        <v>62</v>
      </c>
      <c r="C10" s="1">
        <f t="shared" si="0"/>
        <v>45</v>
      </c>
      <c r="D10" s="1">
        <f t="shared" si="1"/>
        <v>47</v>
      </c>
      <c r="E10" s="1">
        <f t="shared" si="2"/>
        <v>50</v>
      </c>
      <c r="F10" s="1">
        <f t="shared" si="3"/>
        <v>51</v>
      </c>
      <c r="G10" s="5" t="s">
        <v>185</v>
      </c>
      <c r="H10" s="1">
        <v>62</v>
      </c>
      <c r="I10" s="1">
        <f t="shared" si="4"/>
        <v>46</v>
      </c>
      <c r="J10" s="1">
        <f t="shared" si="5"/>
        <v>48</v>
      </c>
      <c r="K10" s="1">
        <f t="shared" si="6"/>
        <v>51</v>
      </c>
    </row>
    <row r="11" spans="2:11" ht="12.75">
      <c r="B11" s="1">
        <v>61</v>
      </c>
      <c r="C11" s="1">
        <f t="shared" si="0"/>
        <v>44</v>
      </c>
      <c r="D11" s="1">
        <f t="shared" si="1"/>
        <v>47</v>
      </c>
      <c r="E11" s="1">
        <f t="shared" si="2"/>
        <v>49</v>
      </c>
      <c r="F11" s="1">
        <f t="shared" si="3"/>
        <v>50</v>
      </c>
      <c r="G11" s="5" t="s">
        <v>186</v>
      </c>
      <c r="H11" s="1">
        <v>61</v>
      </c>
      <c r="I11" s="1">
        <f t="shared" si="4"/>
        <v>46</v>
      </c>
      <c r="J11" s="1">
        <f t="shared" si="5"/>
        <v>47</v>
      </c>
      <c r="K11" s="1">
        <f t="shared" si="6"/>
        <v>50</v>
      </c>
    </row>
    <row r="12" spans="2:11" ht="12.75">
      <c r="B12" s="1">
        <v>60</v>
      </c>
      <c r="C12" s="1">
        <f t="shared" si="0"/>
        <v>43</v>
      </c>
      <c r="D12" s="1">
        <f t="shared" si="1"/>
        <v>46</v>
      </c>
      <c r="E12" s="1">
        <f t="shared" si="2"/>
        <v>49</v>
      </c>
      <c r="F12" s="1">
        <f t="shared" si="3"/>
        <v>50</v>
      </c>
      <c r="G12" s="5" t="s">
        <v>187</v>
      </c>
      <c r="H12" s="1">
        <v>60</v>
      </c>
      <c r="I12" s="1">
        <f t="shared" si="4"/>
        <v>45</v>
      </c>
      <c r="J12" s="1">
        <f t="shared" si="5"/>
        <v>47</v>
      </c>
      <c r="K12" s="1">
        <f t="shared" si="6"/>
        <v>50</v>
      </c>
    </row>
    <row r="13" spans="2:11" ht="12.75">
      <c r="B13" s="1">
        <v>59</v>
      </c>
      <c r="C13" s="1">
        <f t="shared" si="0"/>
        <v>42</v>
      </c>
      <c r="D13" s="1">
        <f t="shared" si="1"/>
        <v>46</v>
      </c>
      <c r="E13" s="1">
        <f t="shared" si="2"/>
        <v>48</v>
      </c>
      <c r="F13" s="1">
        <f t="shared" si="3"/>
        <v>49</v>
      </c>
      <c r="G13" s="5" t="s">
        <v>188</v>
      </c>
      <c r="H13" s="1">
        <v>59</v>
      </c>
      <c r="I13" s="1">
        <f t="shared" si="4"/>
        <v>45</v>
      </c>
      <c r="J13" s="1">
        <f t="shared" si="5"/>
        <v>46</v>
      </c>
      <c r="K13" s="1">
        <f t="shared" si="6"/>
        <v>49</v>
      </c>
    </row>
    <row r="14" spans="2:11" ht="12.75">
      <c r="B14" s="1">
        <v>58</v>
      </c>
      <c r="C14" s="1">
        <f t="shared" si="0"/>
        <v>41</v>
      </c>
      <c r="D14" s="1">
        <f t="shared" si="1"/>
        <v>45</v>
      </c>
      <c r="E14" s="1">
        <f t="shared" si="2"/>
        <v>48</v>
      </c>
      <c r="F14" s="1">
        <f t="shared" si="3"/>
        <v>49</v>
      </c>
      <c r="G14" s="5" t="s">
        <v>185</v>
      </c>
      <c r="H14" s="1">
        <v>58</v>
      </c>
      <c r="I14" s="1">
        <f t="shared" si="4"/>
        <v>44</v>
      </c>
      <c r="J14" s="1">
        <f t="shared" si="5"/>
        <v>46</v>
      </c>
      <c r="K14" s="1">
        <f t="shared" si="6"/>
        <v>49</v>
      </c>
    </row>
    <row r="15" spans="2:11" ht="12.75">
      <c r="B15" s="1">
        <v>57</v>
      </c>
      <c r="C15" s="1">
        <f t="shared" si="0"/>
        <v>40</v>
      </c>
      <c r="D15" s="1">
        <f t="shared" si="1"/>
        <v>45</v>
      </c>
      <c r="E15" s="1">
        <f t="shared" si="2"/>
        <v>47</v>
      </c>
      <c r="F15" s="1">
        <f t="shared" si="3"/>
        <v>48</v>
      </c>
      <c r="H15" s="1">
        <v>57</v>
      </c>
      <c r="I15" s="1">
        <f t="shared" si="4"/>
        <v>43</v>
      </c>
      <c r="J15" s="1">
        <f t="shared" si="5"/>
        <v>45</v>
      </c>
      <c r="K15" s="1">
        <f t="shared" si="6"/>
        <v>48</v>
      </c>
    </row>
    <row r="16" spans="2:11" ht="12.75">
      <c r="B16" s="1">
        <v>56</v>
      </c>
      <c r="C16" s="1">
        <f t="shared" si="0"/>
        <v>39</v>
      </c>
      <c r="D16" s="1">
        <f t="shared" si="1"/>
        <v>44</v>
      </c>
      <c r="E16" s="1">
        <f t="shared" si="2"/>
        <v>47</v>
      </c>
      <c r="F16" s="1">
        <f t="shared" si="3"/>
        <v>48</v>
      </c>
      <c r="H16" s="1">
        <v>56</v>
      </c>
      <c r="I16" s="1">
        <f t="shared" si="4"/>
        <v>42</v>
      </c>
      <c r="J16" s="1">
        <f t="shared" si="5"/>
        <v>45</v>
      </c>
      <c r="K16" s="1">
        <f t="shared" si="6"/>
        <v>48</v>
      </c>
    </row>
    <row r="17" spans="2:11" ht="12.75">
      <c r="B17" s="1">
        <v>55</v>
      </c>
      <c r="C17" s="1">
        <f t="shared" si="0"/>
        <v>38</v>
      </c>
      <c r="D17" s="1">
        <f t="shared" si="1"/>
        <v>43</v>
      </c>
      <c r="E17" s="1">
        <f t="shared" si="2"/>
        <v>46</v>
      </c>
      <c r="F17" s="1">
        <f t="shared" si="3"/>
        <v>47</v>
      </c>
      <c r="H17" s="1">
        <v>55</v>
      </c>
      <c r="I17" s="1">
        <f t="shared" si="4"/>
        <v>41</v>
      </c>
      <c r="J17" s="1">
        <f t="shared" si="5"/>
        <v>44</v>
      </c>
      <c r="K17" s="1">
        <f t="shared" si="6"/>
        <v>47</v>
      </c>
    </row>
    <row r="18" spans="2:11" ht="12.75">
      <c r="B18" s="1">
        <v>54</v>
      </c>
      <c r="C18" s="1">
        <f t="shared" si="0"/>
        <v>37</v>
      </c>
      <c r="D18" s="1">
        <f t="shared" si="1"/>
        <v>42</v>
      </c>
      <c r="E18" s="1">
        <f t="shared" si="2"/>
        <v>46</v>
      </c>
      <c r="F18" s="1">
        <f t="shared" si="3"/>
        <v>47</v>
      </c>
      <c r="H18" s="1">
        <v>54</v>
      </c>
      <c r="I18" s="1">
        <f t="shared" si="4"/>
        <v>40</v>
      </c>
      <c r="J18" s="1">
        <f t="shared" si="5"/>
        <v>43</v>
      </c>
      <c r="K18" s="1">
        <f t="shared" si="6"/>
        <v>47</v>
      </c>
    </row>
    <row r="19" spans="2:11" ht="12.75">
      <c r="B19" s="1">
        <v>53</v>
      </c>
      <c r="C19" s="1">
        <f t="shared" si="0"/>
        <v>36</v>
      </c>
      <c r="D19" s="1">
        <f t="shared" si="1"/>
        <v>41</v>
      </c>
      <c r="E19" s="1">
        <f t="shared" si="2"/>
        <v>45</v>
      </c>
      <c r="F19" s="1">
        <f t="shared" si="3"/>
        <v>46</v>
      </c>
      <c r="H19" s="1">
        <v>53</v>
      </c>
      <c r="I19" s="1">
        <f t="shared" si="4"/>
        <v>39</v>
      </c>
      <c r="J19" s="1">
        <f t="shared" si="5"/>
        <v>42</v>
      </c>
      <c r="K19" s="1">
        <f t="shared" si="6"/>
        <v>46</v>
      </c>
    </row>
    <row r="20" spans="2:11" ht="12.75">
      <c r="B20" s="1">
        <v>52</v>
      </c>
      <c r="C20" s="1">
        <f t="shared" si="0"/>
        <v>35</v>
      </c>
      <c r="D20" s="1">
        <f t="shared" si="1"/>
        <v>40</v>
      </c>
      <c r="E20" s="1">
        <f t="shared" si="2"/>
        <v>45</v>
      </c>
      <c r="F20" s="1">
        <f t="shared" si="3"/>
        <v>46</v>
      </c>
      <c r="H20" s="1">
        <v>52</v>
      </c>
      <c r="I20" s="1">
        <f t="shared" si="4"/>
        <v>38</v>
      </c>
      <c r="J20" s="1">
        <f t="shared" si="5"/>
        <v>41</v>
      </c>
      <c r="K20" s="1">
        <f t="shared" si="6"/>
        <v>46</v>
      </c>
    </row>
    <row r="21" spans="2:11" ht="12.75">
      <c r="B21" s="1">
        <v>51</v>
      </c>
      <c r="C21" s="1">
        <f t="shared" si="0"/>
        <v>34</v>
      </c>
      <c r="D21" s="1">
        <f t="shared" si="1"/>
        <v>39</v>
      </c>
      <c r="E21" s="1">
        <f t="shared" si="2"/>
        <v>44</v>
      </c>
      <c r="F21" s="1">
        <f t="shared" si="3"/>
        <v>45</v>
      </c>
      <c r="H21" s="1">
        <v>51</v>
      </c>
      <c r="I21" s="1">
        <f t="shared" si="4"/>
        <v>37</v>
      </c>
      <c r="J21" s="1">
        <f t="shared" si="5"/>
        <v>40</v>
      </c>
      <c r="K21" s="1">
        <f t="shared" si="6"/>
        <v>45</v>
      </c>
    </row>
    <row r="22" spans="2:11" ht="12.75">
      <c r="B22" s="1">
        <v>50</v>
      </c>
      <c r="C22" s="1">
        <f t="shared" si="0"/>
        <v>33</v>
      </c>
      <c r="D22" s="1">
        <f t="shared" si="1"/>
        <v>38</v>
      </c>
      <c r="E22" s="1">
        <f t="shared" si="2"/>
        <v>43</v>
      </c>
      <c r="F22" s="1">
        <f t="shared" si="3"/>
        <v>45</v>
      </c>
      <c r="H22" s="1">
        <v>50</v>
      </c>
      <c r="I22" s="1">
        <f t="shared" si="4"/>
        <v>36</v>
      </c>
      <c r="J22" s="1">
        <f t="shared" si="5"/>
        <v>39</v>
      </c>
      <c r="K22" s="1">
        <f t="shared" si="6"/>
        <v>45</v>
      </c>
    </row>
    <row r="23" spans="2:11" ht="12.75">
      <c r="B23" s="1">
        <v>49</v>
      </c>
      <c r="C23" s="1">
        <f t="shared" si="0"/>
        <v>32</v>
      </c>
      <c r="D23" s="1">
        <f t="shared" si="1"/>
        <v>37</v>
      </c>
      <c r="E23" s="1">
        <f t="shared" si="2"/>
        <v>42</v>
      </c>
      <c r="F23" s="1">
        <f t="shared" si="3"/>
        <v>44</v>
      </c>
      <c r="H23" s="1">
        <v>49</v>
      </c>
      <c r="I23" s="1">
        <f t="shared" si="4"/>
        <v>35</v>
      </c>
      <c r="J23" s="1">
        <f t="shared" si="5"/>
        <v>38</v>
      </c>
      <c r="K23" s="1">
        <f t="shared" si="6"/>
        <v>44</v>
      </c>
    </row>
    <row r="24" spans="2:11" ht="12.75">
      <c r="B24" s="1">
        <v>48</v>
      </c>
      <c r="C24" s="1">
        <f t="shared" si="0"/>
        <v>31</v>
      </c>
      <c r="D24" s="1">
        <f t="shared" si="1"/>
        <v>36</v>
      </c>
      <c r="E24" s="1">
        <f t="shared" si="2"/>
        <v>41</v>
      </c>
      <c r="F24" s="1">
        <f t="shared" si="3"/>
        <v>43</v>
      </c>
      <c r="H24" s="1">
        <v>48</v>
      </c>
      <c r="I24" s="1">
        <f t="shared" si="4"/>
        <v>34</v>
      </c>
      <c r="J24" s="1">
        <f t="shared" si="5"/>
        <v>37</v>
      </c>
      <c r="K24" s="1">
        <f t="shared" si="6"/>
        <v>43</v>
      </c>
    </row>
    <row r="25" spans="2:11" ht="12.75">
      <c r="B25" s="1">
        <v>47</v>
      </c>
      <c r="C25" s="1">
        <f t="shared" si="0"/>
        <v>30</v>
      </c>
      <c r="D25" s="1">
        <f t="shared" si="1"/>
        <v>35</v>
      </c>
      <c r="E25" s="1">
        <f t="shared" si="2"/>
        <v>40</v>
      </c>
      <c r="F25" s="1">
        <f t="shared" si="3"/>
        <v>42</v>
      </c>
      <c r="H25" s="1">
        <v>47</v>
      </c>
      <c r="I25" s="1">
        <f t="shared" si="4"/>
        <v>33</v>
      </c>
      <c r="J25" s="1">
        <f t="shared" si="5"/>
        <v>36</v>
      </c>
      <c r="K25" s="1">
        <f t="shared" si="6"/>
        <v>42</v>
      </c>
    </row>
    <row r="26" spans="2:11" ht="12.75">
      <c r="B26" s="1">
        <v>46</v>
      </c>
      <c r="C26" s="1">
        <f t="shared" si="0"/>
        <v>29</v>
      </c>
      <c r="D26" s="1">
        <f t="shared" si="1"/>
        <v>34</v>
      </c>
      <c r="E26" s="1">
        <f t="shared" si="2"/>
        <v>39</v>
      </c>
      <c r="F26" s="1">
        <f t="shared" si="3"/>
        <v>41</v>
      </c>
      <c r="H26" s="1">
        <v>46</v>
      </c>
      <c r="I26" s="1">
        <f t="shared" si="4"/>
        <v>32</v>
      </c>
      <c r="J26" s="1">
        <f t="shared" si="5"/>
        <v>35</v>
      </c>
      <c r="K26" s="1">
        <f t="shared" si="6"/>
        <v>41</v>
      </c>
    </row>
    <row r="27" spans="2:11" ht="12.75">
      <c r="B27" s="1">
        <v>45</v>
      </c>
      <c r="C27" s="1">
        <f t="shared" si="0"/>
        <v>28</v>
      </c>
      <c r="D27" s="1">
        <f t="shared" si="1"/>
        <v>33</v>
      </c>
      <c r="E27" s="1">
        <f t="shared" si="2"/>
        <v>38</v>
      </c>
      <c r="F27" s="1">
        <f t="shared" si="3"/>
        <v>40</v>
      </c>
      <c r="H27" s="1">
        <v>45</v>
      </c>
      <c r="I27" s="1">
        <f t="shared" si="4"/>
        <v>31</v>
      </c>
      <c r="J27" s="1">
        <f t="shared" si="5"/>
        <v>34</v>
      </c>
      <c r="K27" s="1">
        <f t="shared" si="6"/>
        <v>40</v>
      </c>
    </row>
    <row r="28" spans="2:11" ht="12.75">
      <c r="B28" s="1">
        <v>44</v>
      </c>
      <c r="C28" s="1">
        <f t="shared" si="0"/>
        <v>27</v>
      </c>
      <c r="D28" s="1">
        <f t="shared" si="1"/>
        <v>32</v>
      </c>
      <c r="E28" s="1">
        <f t="shared" si="2"/>
        <v>37</v>
      </c>
      <c r="F28" s="1">
        <f t="shared" si="3"/>
        <v>39</v>
      </c>
      <c r="H28" s="1">
        <v>44</v>
      </c>
      <c r="I28" s="1">
        <f t="shared" si="4"/>
        <v>30</v>
      </c>
      <c r="J28" s="1">
        <f t="shared" si="5"/>
        <v>33</v>
      </c>
      <c r="K28" s="1">
        <f t="shared" si="6"/>
        <v>39</v>
      </c>
    </row>
    <row r="29" spans="2:11" ht="12.75">
      <c r="B29" s="1">
        <v>43</v>
      </c>
      <c r="C29" s="1">
        <f t="shared" si="0"/>
        <v>26</v>
      </c>
      <c r="D29" s="1">
        <f t="shared" si="1"/>
        <v>31</v>
      </c>
      <c r="E29" s="1">
        <f t="shared" si="2"/>
        <v>36</v>
      </c>
      <c r="F29" s="1">
        <f t="shared" si="3"/>
        <v>38</v>
      </c>
      <c r="H29" s="1">
        <v>43</v>
      </c>
      <c r="I29" s="1">
        <f t="shared" si="4"/>
        <v>29</v>
      </c>
      <c r="J29" s="1">
        <f t="shared" si="5"/>
        <v>32</v>
      </c>
      <c r="K29" s="1">
        <f t="shared" si="6"/>
        <v>38</v>
      </c>
    </row>
    <row r="30" spans="2:11" ht="12.75">
      <c r="B30" s="1">
        <v>42</v>
      </c>
      <c r="C30" s="1">
        <f t="shared" si="0"/>
        <v>25</v>
      </c>
      <c r="D30" s="1">
        <f t="shared" si="1"/>
        <v>30</v>
      </c>
      <c r="E30" s="1">
        <f t="shared" si="2"/>
        <v>35</v>
      </c>
      <c r="F30" s="1">
        <f t="shared" si="3"/>
        <v>37</v>
      </c>
      <c r="H30" s="1">
        <v>42</v>
      </c>
      <c r="I30" s="1">
        <f t="shared" si="4"/>
        <v>28</v>
      </c>
      <c r="J30" s="1">
        <f t="shared" si="5"/>
        <v>31</v>
      </c>
      <c r="K30" s="1">
        <f t="shared" si="6"/>
        <v>37</v>
      </c>
    </row>
    <row r="31" spans="2:11" ht="12.75">
      <c r="B31" s="1">
        <v>41</v>
      </c>
      <c r="C31" s="1">
        <f t="shared" si="0"/>
        <v>24</v>
      </c>
      <c r="D31" s="1">
        <f t="shared" si="1"/>
        <v>29</v>
      </c>
      <c r="E31" s="1">
        <f t="shared" si="2"/>
        <v>34</v>
      </c>
      <c r="F31" s="1">
        <f t="shared" si="3"/>
        <v>36</v>
      </c>
      <c r="H31" s="1">
        <v>41</v>
      </c>
      <c r="I31" s="1">
        <f t="shared" si="4"/>
        <v>27</v>
      </c>
      <c r="J31" s="1">
        <f t="shared" si="5"/>
        <v>30</v>
      </c>
      <c r="K31" s="1">
        <f t="shared" si="6"/>
        <v>36</v>
      </c>
    </row>
    <row r="32" spans="2:11" ht="12.75">
      <c r="B32" s="1">
        <v>40</v>
      </c>
      <c r="C32" s="1">
        <f t="shared" si="0"/>
        <v>23</v>
      </c>
      <c r="D32" s="1">
        <f t="shared" si="1"/>
        <v>28</v>
      </c>
      <c r="E32" s="1">
        <f t="shared" si="2"/>
        <v>33</v>
      </c>
      <c r="F32" s="1">
        <f t="shared" si="3"/>
        <v>35</v>
      </c>
      <c r="H32" s="1">
        <v>40</v>
      </c>
      <c r="I32" s="1">
        <f t="shared" si="4"/>
        <v>26</v>
      </c>
      <c r="J32" s="1">
        <f t="shared" si="5"/>
        <v>29</v>
      </c>
      <c r="K32" s="1">
        <f t="shared" si="6"/>
        <v>35</v>
      </c>
    </row>
    <row r="33" spans="2:11" ht="12.75">
      <c r="B33" s="1">
        <v>39</v>
      </c>
      <c r="C33" s="1">
        <f t="shared" si="0"/>
        <v>22</v>
      </c>
      <c r="D33" s="1">
        <f t="shared" si="1"/>
        <v>27</v>
      </c>
      <c r="E33" s="1">
        <f t="shared" si="2"/>
        <v>32</v>
      </c>
      <c r="F33" s="1">
        <f t="shared" si="3"/>
        <v>34</v>
      </c>
      <c r="H33" s="1">
        <v>39</v>
      </c>
      <c r="I33" s="1">
        <f t="shared" si="4"/>
        <v>25</v>
      </c>
      <c r="J33" s="1">
        <f t="shared" si="5"/>
        <v>28</v>
      </c>
      <c r="K33" s="1">
        <f t="shared" si="6"/>
        <v>34</v>
      </c>
    </row>
    <row r="34" spans="2:11" ht="12.75">
      <c r="B34" s="1">
        <v>38</v>
      </c>
      <c r="C34" s="1">
        <f aca="true" t="shared" si="7" ref="C34:C55">IF($B34&gt;62,45+INT(($B34-62)/2),$B34-17)</f>
        <v>21</v>
      </c>
      <c r="D34" s="1">
        <f aca="true" t="shared" si="8" ref="D34:D60">IF($B34&gt;57,45+INT(($B34-57)/2),$B34-12)</f>
        <v>26</v>
      </c>
      <c r="E34" s="1">
        <f aca="true" t="shared" si="9" ref="E34:E65">IF($B34&gt;52,45+INT(($B34-52)/2),$B34-7)</f>
        <v>31</v>
      </c>
      <c r="F34" s="1">
        <f aca="true" t="shared" si="10" ref="F34:F67">IF($B34&gt;50,45+INT(($B34-50)/2),$B34-5)</f>
        <v>33</v>
      </c>
      <c r="H34" s="1">
        <v>38</v>
      </c>
      <c r="I34" s="1">
        <f aca="true" t="shared" si="11" ref="I34:I58">IF($H34&gt;59,45+INT(($H34-59)/2),$H34-14)</f>
        <v>24</v>
      </c>
      <c r="J34" s="1">
        <f aca="true" t="shared" si="12" ref="J34:J61">IF($H34&gt;56,45+INT(($H34-56)/2),$H34-11)</f>
        <v>27</v>
      </c>
      <c r="K34" s="1">
        <f aca="true" t="shared" si="13" ref="K34:K67">IF($H34&gt;50,45+INT(($H34-50)/2),$H34-5)</f>
        <v>33</v>
      </c>
    </row>
    <row r="35" spans="2:11" ht="12.75">
      <c r="B35" s="1">
        <v>37</v>
      </c>
      <c r="C35" s="1">
        <f t="shared" si="7"/>
        <v>20</v>
      </c>
      <c r="D35" s="1">
        <f t="shared" si="8"/>
        <v>25</v>
      </c>
      <c r="E35" s="1">
        <f t="shared" si="9"/>
        <v>30</v>
      </c>
      <c r="F35" s="1">
        <f t="shared" si="10"/>
        <v>32</v>
      </c>
      <c r="H35" s="1">
        <v>37</v>
      </c>
      <c r="I35" s="1">
        <f t="shared" si="11"/>
        <v>23</v>
      </c>
      <c r="J35" s="1">
        <f t="shared" si="12"/>
        <v>26</v>
      </c>
      <c r="K35" s="1">
        <f t="shared" si="13"/>
        <v>32</v>
      </c>
    </row>
    <row r="36" spans="2:11" ht="12.75">
      <c r="B36" s="1">
        <v>36</v>
      </c>
      <c r="C36" s="1">
        <f t="shared" si="7"/>
        <v>19</v>
      </c>
      <c r="D36" s="1">
        <f t="shared" si="8"/>
        <v>24</v>
      </c>
      <c r="E36" s="1">
        <f t="shared" si="9"/>
        <v>29</v>
      </c>
      <c r="F36" s="1">
        <f t="shared" si="10"/>
        <v>31</v>
      </c>
      <c r="H36" s="1">
        <v>36</v>
      </c>
      <c r="I36" s="1">
        <f t="shared" si="11"/>
        <v>22</v>
      </c>
      <c r="J36" s="1">
        <f t="shared" si="12"/>
        <v>25</v>
      </c>
      <c r="K36" s="1">
        <f t="shared" si="13"/>
        <v>31</v>
      </c>
    </row>
    <row r="37" spans="2:11" ht="12.75">
      <c r="B37" s="1">
        <v>35</v>
      </c>
      <c r="C37" s="1">
        <f t="shared" si="7"/>
        <v>18</v>
      </c>
      <c r="D37" s="1">
        <f t="shared" si="8"/>
        <v>23</v>
      </c>
      <c r="E37" s="1">
        <f t="shared" si="9"/>
        <v>28</v>
      </c>
      <c r="F37" s="1">
        <f t="shared" si="10"/>
        <v>30</v>
      </c>
      <c r="H37" s="1">
        <v>35</v>
      </c>
      <c r="I37" s="1">
        <f t="shared" si="11"/>
        <v>21</v>
      </c>
      <c r="J37" s="1">
        <f t="shared" si="12"/>
        <v>24</v>
      </c>
      <c r="K37" s="1">
        <f t="shared" si="13"/>
        <v>30</v>
      </c>
    </row>
    <row r="38" spans="2:11" ht="12.75">
      <c r="B38" s="1">
        <v>34</v>
      </c>
      <c r="C38" s="1">
        <f t="shared" si="7"/>
        <v>17</v>
      </c>
      <c r="D38" s="1">
        <f t="shared" si="8"/>
        <v>22</v>
      </c>
      <c r="E38" s="1">
        <f t="shared" si="9"/>
        <v>27</v>
      </c>
      <c r="F38" s="1">
        <f t="shared" si="10"/>
        <v>29</v>
      </c>
      <c r="H38" s="1">
        <v>34</v>
      </c>
      <c r="I38" s="1">
        <f t="shared" si="11"/>
        <v>20</v>
      </c>
      <c r="J38" s="1">
        <f t="shared" si="12"/>
        <v>23</v>
      </c>
      <c r="K38" s="1">
        <f t="shared" si="13"/>
        <v>29</v>
      </c>
    </row>
    <row r="39" spans="2:11" ht="12.75">
      <c r="B39" s="1">
        <v>33</v>
      </c>
      <c r="C39" s="1">
        <f t="shared" si="7"/>
        <v>16</v>
      </c>
      <c r="D39" s="1">
        <f t="shared" si="8"/>
        <v>21</v>
      </c>
      <c r="E39" s="1">
        <f t="shared" si="9"/>
        <v>26</v>
      </c>
      <c r="F39" s="1">
        <f t="shared" si="10"/>
        <v>28</v>
      </c>
      <c r="H39" s="1">
        <v>33</v>
      </c>
      <c r="I39" s="1">
        <f t="shared" si="11"/>
        <v>19</v>
      </c>
      <c r="J39" s="1">
        <f t="shared" si="12"/>
        <v>22</v>
      </c>
      <c r="K39" s="1">
        <f t="shared" si="13"/>
        <v>28</v>
      </c>
    </row>
    <row r="40" spans="2:11" ht="12.75">
      <c r="B40" s="1">
        <v>32</v>
      </c>
      <c r="C40" s="1">
        <f t="shared" si="7"/>
        <v>15</v>
      </c>
      <c r="D40" s="1">
        <f t="shared" si="8"/>
        <v>20</v>
      </c>
      <c r="E40" s="1">
        <f t="shared" si="9"/>
        <v>25</v>
      </c>
      <c r="F40" s="1">
        <f t="shared" si="10"/>
        <v>27</v>
      </c>
      <c r="H40" s="1">
        <v>32</v>
      </c>
      <c r="I40" s="1">
        <f t="shared" si="11"/>
        <v>18</v>
      </c>
      <c r="J40" s="1">
        <f t="shared" si="12"/>
        <v>21</v>
      </c>
      <c r="K40" s="1">
        <f t="shared" si="13"/>
        <v>27</v>
      </c>
    </row>
    <row r="41" spans="2:11" ht="12.75">
      <c r="B41" s="1">
        <v>31</v>
      </c>
      <c r="C41" s="1">
        <f t="shared" si="7"/>
        <v>14</v>
      </c>
      <c r="D41" s="1">
        <f t="shared" si="8"/>
        <v>19</v>
      </c>
      <c r="E41" s="1">
        <f t="shared" si="9"/>
        <v>24</v>
      </c>
      <c r="F41" s="1">
        <f t="shared" si="10"/>
        <v>26</v>
      </c>
      <c r="H41" s="1">
        <v>31</v>
      </c>
      <c r="I41" s="1">
        <f t="shared" si="11"/>
        <v>17</v>
      </c>
      <c r="J41" s="1">
        <f t="shared" si="12"/>
        <v>20</v>
      </c>
      <c r="K41" s="1">
        <f t="shared" si="13"/>
        <v>26</v>
      </c>
    </row>
    <row r="42" spans="2:11" ht="12.75">
      <c r="B42" s="1">
        <v>30</v>
      </c>
      <c r="C42" s="1">
        <f t="shared" si="7"/>
        <v>13</v>
      </c>
      <c r="D42" s="1">
        <f t="shared" si="8"/>
        <v>18</v>
      </c>
      <c r="E42" s="1">
        <f t="shared" si="9"/>
        <v>23</v>
      </c>
      <c r="F42" s="1">
        <f t="shared" si="10"/>
        <v>25</v>
      </c>
      <c r="H42" s="1">
        <v>30</v>
      </c>
      <c r="I42" s="1">
        <f t="shared" si="11"/>
        <v>16</v>
      </c>
      <c r="J42" s="1">
        <f t="shared" si="12"/>
        <v>19</v>
      </c>
      <c r="K42" s="1">
        <f t="shared" si="13"/>
        <v>25</v>
      </c>
    </row>
    <row r="43" spans="2:11" ht="12.75">
      <c r="B43" s="1">
        <v>29</v>
      </c>
      <c r="C43" s="1">
        <f t="shared" si="7"/>
        <v>12</v>
      </c>
      <c r="D43" s="1">
        <f t="shared" si="8"/>
        <v>17</v>
      </c>
      <c r="E43" s="1">
        <f t="shared" si="9"/>
        <v>22</v>
      </c>
      <c r="F43" s="1">
        <f t="shared" si="10"/>
        <v>24</v>
      </c>
      <c r="H43" s="1">
        <v>29</v>
      </c>
      <c r="I43" s="1">
        <f t="shared" si="11"/>
        <v>15</v>
      </c>
      <c r="J43" s="1">
        <f t="shared" si="12"/>
        <v>18</v>
      </c>
      <c r="K43" s="1">
        <f t="shared" si="13"/>
        <v>24</v>
      </c>
    </row>
    <row r="44" spans="2:11" ht="12.75">
      <c r="B44" s="1">
        <v>28</v>
      </c>
      <c r="C44" s="1">
        <f t="shared" si="7"/>
        <v>11</v>
      </c>
      <c r="D44" s="1">
        <f t="shared" si="8"/>
        <v>16</v>
      </c>
      <c r="E44" s="1">
        <f t="shared" si="9"/>
        <v>21</v>
      </c>
      <c r="F44" s="1">
        <f t="shared" si="10"/>
        <v>23</v>
      </c>
      <c r="H44" s="1">
        <v>28</v>
      </c>
      <c r="I44" s="1">
        <f t="shared" si="11"/>
        <v>14</v>
      </c>
      <c r="J44" s="1">
        <f t="shared" si="12"/>
        <v>17</v>
      </c>
      <c r="K44" s="1">
        <f t="shared" si="13"/>
        <v>23</v>
      </c>
    </row>
    <row r="45" spans="2:11" ht="12.75">
      <c r="B45" s="1">
        <v>27</v>
      </c>
      <c r="C45" s="1">
        <f t="shared" si="7"/>
        <v>10</v>
      </c>
      <c r="D45" s="1">
        <f t="shared" si="8"/>
        <v>15</v>
      </c>
      <c r="E45" s="1">
        <f t="shared" si="9"/>
        <v>20</v>
      </c>
      <c r="F45" s="1">
        <f t="shared" si="10"/>
        <v>22</v>
      </c>
      <c r="H45" s="1">
        <v>27</v>
      </c>
      <c r="I45" s="1">
        <f t="shared" si="11"/>
        <v>13</v>
      </c>
      <c r="J45" s="1">
        <f t="shared" si="12"/>
        <v>16</v>
      </c>
      <c r="K45" s="1">
        <f t="shared" si="13"/>
        <v>22</v>
      </c>
    </row>
    <row r="46" spans="2:11" ht="12.75">
      <c r="B46" s="1">
        <v>26</v>
      </c>
      <c r="C46" s="1">
        <f t="shared" si="7"/>
        <v>9</v>
      </c>
      <c r="D46" s="1">
        <f t="shared" si="8"/>
        <v>14</v>
      </c>
      <c r="E46" s="1">
        <f t="shared" si="9"/>
        <v>19</v>
      </c>
      <c r="F46" s="1">
        <f t="shared" si="10"/>
        <v>21</v>
      </c>
      <c r="H46" s="1">
        <v>26</v>
      </c>
      <c r="I46" s="1">
        <f t="shared" si="11"/>
        <v>12</v>
      </c>
      <c r="J46" s="1">
        <f t="shared" si="12"/>
        <v>15</v>
      </c>
      <c r="K46" s="1">
        <f t="shared" si="13"/>
        <v>21</v>
      </c>
    </row>
    <row r="47" spans="2:11" ht="12.75">
      <c r="B47" s="1">
        <v>25</v>
      </c>
      <c r="C47" s="1">
        <f t="shared" si="7"/>
        <v>8</v>
      </c>
      <c r="D47" s="1">
        <f t="shared" si="8"/>
        <v>13</v>
      </c>
      <c r="E47" s="1">
        <f t="shared" si="9"/>
        <v>18</v>
      </c>
      <c r="F47" s="1">
        <f t="shared" si="10"/>
        <v>20</v>
      </c>
      <c r="H47" s="1">
        <v>25</v>
      </c>
      <c r="I47" s="1">
        <f t="shared" si="11"/>
        <v>11</v>
      </c>
      <c r="J47" s="1">
        <f t="shared" si="12"/>
        <v>14</v>
      </c>
      <c r="K47" s="1">
        <f t="shared" si="13"/>
        <v>20</v>
      </c>
    </row>
    <row r="48" spans="2:11" ht="12.75">
      <c r="B48" s="1">
        <v>24</v>
      </c>
      <c r="C48" s="1">
        <f t="shared" si="7"/>
        <v>7</v>
      </c>
      <c r="D48" s="1">
        <f t="shared" si="8"/>
        <v>12</v>
      </c>
      <c r="E48" s="1">
        <f t="shared" si="9"/>
        <v>17</v>
      </c>
      <c r="F48" s="1">
        <f t="shared" si="10"/>
        <v>19</v>
      </c>
      <c r="H48" s="1">
        <v>24</v>
      </c>
      <c r="I48" s="1">
        <f t="shared" si="11"/>
        <v>10</v>
      </c>
      <c r="J48" s="1">
        <f t="shared" si="12"/>
        <v>13</v>
      </c>
      <c r="K48" s="1">
        <f t="shared" si="13"/>
        <v>19</v>
      </c>
    </row>
    <row r="49" spans="2:11" ht="12.75">
      <c r="B49" s="1">
        <v>23</v>
      </c>
      <c r="C49" s="1">
        <f t="shared" si="7"/>
        <v>6</v>
      </c>
      <c r="D49" s="1">
        <f t="shared" si="8"/>
        <v>11</v>
      </c>
      <c r="E49" s="1">
        <f t="shared" si="9"/>
        <v>16</v>
      </c>
      <c r="F49" s="1">
        <f t="shared" si="10"/>
        <v>18</v>
      </c>
      <c r="H49" s="1">
        <v>23</v>
      </c>
      <c r="I49" s="1">
        <f t="shared" si="11"/>
        <v>9</v>
      </c>
      <c r="J49" s="1">
        <f t="shared" si="12"/>
        <v>12</v>
      </c>
      <c r="K49" s="1">
        <f t="shared" si="13"/>
        <v>18</v>
      </c>
    </row>
    <row r="50" spans="2:11" ht="12.75">
      <c r="B50" s="1">
        <v>22</v>
      </c>
      <c r="C50" s="1">
        <f t="shared" si="7"/>
        <v>5</v>
      </c>
      <c r="D50" s="1">
        <f t="shared" si="8"/>
        <v>10</v>
      </c>
      <c r="E50" s="1">
        <f t="shared" si="9"/>
        <v>15</v>
      </c>
      <c r="F50" s="1">
        <f t="shared" si="10"/>
        <v>17</v>
      </c>
      <c r="H50" s="1">
        <v>22</v>
      </c>
      <c r="I50" s="1">
        <f t="shared" si="11"/>
        <v>8</v>
      </c>
      <c r="J50" s="1">
        <f t="shared" si="12"/>
        <v>11</v>
      </c>
      <c r="K50" s="1">
        <f t="shared" si="13"/>
        <v>17</v>
      </c>
    </row>
    <row r="51" spans="2:11" ht="12.75">
      <c r="B51" s="1">
        <v>21</v>
      </c>
      <c r="C51" s="1">
        <f t="shared" si="7"/>
        <v>4</v>
      </c>
      <c r="D51" s="1">
        <f t="shared" si="8"/>
        <v>9</v>
      </c>
      <c r="E51" s="1">
        <f t="shared" si="9"/>
        <v>14</v>
      </c>
      <c r="F51" s="1">
        <f t="shared" si="10"/>
        <v>16</v>
      </c>
      <c r="H51" s="1">
        <v>21</v>
      </c>
      <c r="I51" s="1">
        <f t="shared" si="11"/>
        <v>7</v>
      </c>
      <c r="J51" s="1">
        <f t="shared" si="12"/>
        <v>10</v>
      </c>
      <c r="K51" s="1">
        <f t="shared" si="13"/>
        <v>16</v>
      </c>
    </row>
    <row r="52" spans="2:11" ht="12.75">
      <c r="B52" s="1">
        <v>20</v>
      </c>
      <c r="C52" s="1">
        <f t="shared" si="7"/>
        <v>3</v>
      </c>
      <c r="D52" s="1">
        <f t="shared" si="8"/>
        <v>8</v>
      </c>
      <c r="E52" s="1">
        <f t="shared" si="9"/>
        <v>13</v>
      </c>
      <c r="F52" s="1">
        <f t="shared" si="10"/>
        <v>15</v>
      </c>
      <c r="H52" s="1">
        <v>20</v>
      </c>
      <c r="I52" s="1">
        <f t="shared" si="11"/>
        <v>6</v>
      </c>
      <c r="J52" s="1">
        <f t="shared" si="12"/>
        <v>9</v>
      </c>
      <c r="K52" s="1">
        <f t="shared" si="13"/>
        <v>15</v>
      </c>
    </row>
    <row r="53" spans="2:11" ht="12.75">
      <c r="B53" s="1">
        <v>19</v>
      </c>
      <c r="C53" s="1">
        <f t="shared" si="7"/>
        <v>2</v>
      </c>
      <c r="D53" s="1">
        <f t="shared" si="8"/>
        <v>7</v>
      </c>
      <c r="E53" s="1">
        <f t="shared" si="9"/>
        <v>12</v>
      </c>
      <c r="F53" s="1">
        <f t="shared" si="10"/>
        <v>14</v>
      </c>
      <c r="H53" s="1">
        <v>19</v>
      </c>
      <c r="I53" s="1">
        <f t="shared" si="11"/>
        <v>5</v>
      </c>
      <c r="J53" s="1">
        <f t="shared" si="12"/>
        <v>8</v>
      </c>
      <c r="K53" s="1">
        <f t="shared" si="13"/>
        <v>14</v>
      </c>
    </row>
    <row r="54" spans="2:11" ht="12.75">
      <c r="B54" s="1">
        <v>18</v>
      </c>
      <c r="C54" s="1">
        <f t="shared" si="7"/>
        <v>1</v>
      </c>
      <c r="D54" s="1">
        <f t="shared" si="8"/>
        <v>6</v>
      </c>
      <c r="E54" s="1">
        <f t="shared" si="9"/>
        <v>11</v>
      </c>
      <c r="F54" s="1">
        <f t="shared" si="10"/>
        <v>13</v>
      </c>
      <c r="H54" s="1">
        <v>18</v>
      </c>
      <c r="I54" s="1">
        <f t="shared" si="11"/>
        <v>4</v>
      </c>
      <c r="J54" s="1">
        <f t="shared" si="12"/>
        <v>7</v>
      </c>
      <c r="K54" s="1">
        <f t="shared" si="13"/>
        <v>13</v>
      </c>
    </row>
    <row r="55" spans="2:11" ht="12.75">
      <c r="B55" s="1">
        <v>17</v>
      </c>
      <c r="C55" s="1">
        <f t="shared" si="7"/>
        <v>0</v>
      </c>
      <c r="D55" s="1">
        <f t="shared" si="8"/>
        <v>5</v>
      </c>
      <c r="E55" s="1">
        <f t="shared" si="9"/>
        <v>10</v>
      </c>
      <c r="F55" s="1">
        <f t="shared" si="10"/>
        <v>12</v>
      </c>
      <c r="H55" s="1">
        <v>17</v>
      </c>
      <c r="I55" s="1">
        <f t="shared" si="11"/>
        <v>3</v>
      </c>
      <c r="J55" s="1">
        <f t="shared" si="12"/>
        <v>6</v>
      </c>
      <c r="K55" s="1">
        <f t="shared" si="13"/>
        <v>12</v>
      </c>
    </row>
    <row r="56" spans="2:11" ht="12.75">
      <c r="B56" s="1">
        <v>16</v>
      </c>
      <c r="D56" s="1">
        <f t="shared" si="8"/>
        <v>4</v>
      </c>
      <c r="E56" s="1">
        <f t="shared" si="9"/>
        <v>9</v>
      </c>
      <c r="F56" s="1">
        <f t="shared" si="10"/>
        <v>11</v>
      </c>
      <c r="H56" s="1">
        <v>16</v>
      </c>
      <c r="I56" s="1">
        <f t="shared" si="11"/>
        <v>2</v>
      </c>
      <c r="J56" s="1">
        <f t="shared" si="12"/>
        <v>5</v>
      </c>
      <c r="K56" s="1">
        <f t="shared" si="13"/>
        <v>11</v>
      </c>
    </row>
    <row r="57" spans="2:11" ht="12.75">
      <c r="B57" s="1">
        <v>15</v>
      </c>
      <c r="D57" s="1">
        <f t="shared" si="8"/>
        <v>3</v>
      </c>
      <c r="E57" s="1">
        <f t="shared" si="9"/>
        <v>8</v>
      </c>
      <c r="F57" s="1">
        <f t="shared" si="10"/>
        <v>10</v>
      </c>
      <c r="H57" s="1">
        <v>15</v>
      </c>
      <c r="I57" s="1">
        <f t="shared" si="11"/>
        <v>1</v>
      </c>
      <c r="J57" s="1">
        <f t="shared" si="12"/>
        <v>4</v>
      </c>
      <c r="K57" s="1">
        <f t="shared" si="13"/>
        <v>10</v>
      </c>
    </row>
    <row r="58" spans="2:11" ht="12.75">
      <c r="B58" s="1">
        <v>14</v>
      </c>
      <c r="D58" s="1">
        <f t="shared" si="8"/>
        <v>2</v>
      </c>
      <c r="E58" s="1">
        <f t="shared" si="9"/>
        <v>7</v>
      </c>
      <c r="F58" s="1">
        <f t="shared" si="10"/>
        <v>9</v>
      </c>
      <c r="H58" s="1">
        <v>14</v>
      </c>
      <c r="I58" s="1">
        <f t="shared" si="11"/>
        <v>0</v>
      </c>
      <c r="J58" s="1">
        <f t="shared" si="12"/>
        <v>3</v>
      </c>
      <c r="K58" s="1">
        <f t="shared" si="13"/>
        <v>9</v>
      </c>
    </row>
    <row r="59" spans="2:11" ht="12.75">
      <c r="B59" s="1">
        <v>13</v>
      </c>
      <c r="D59" s="1">
        <f t="shared" si="8"/>
        <v>1</v>
      </c>
      <c r="E59" s="1">
        <f t="shared" si="9"/>
        <v>6</v>
      </c>
      <c r="F59" s="1">
        <f t="shared" si="10"/>
        <v>8</v>
      </c>
      <c r="H59" s="1">
        <v>13</v>
      </c>
      <c r="J59" s="1">
        <f t="shared" si="12"/>
        <v>2</v>
      </c>
      <c r="K59" s="1">
        <f t="shared" si="13"/>
        <v>8</v>
      </c>
    </row>
    <row r="60" spans="2:11" ht="12.75">
      <c r="B60" s="1">
        <v>12</v>
      </c>
      <c r="D60" s="1">
        <f t="shared" si="8"/>
        <v>0</v>
      </c>
      <c r="E60" s="1">
        <f t="shared" si="9"/>
        <v>5</v>
      </c>
      <c r="F60" s="1">
        <f t="shared" si="10"/>
        <v>7</v>
      </c>
      <c r="H60" s="1">
        <v>12</v>
      </c>
      <c r="J60" s="1">
        <f t="shared" si="12"/>
        <v>1</v>
      </c>
      <c r="K60" s="1">
        <f t="shared" si="13"/>
        <v>7</v>
      </c>
    </row>
    <row r="61" spans="2:11" ht="12.75">
      <c r="B61" s="1">
        <v>11</v>
      </c>
      <c r="E61" s="1">
        <f t="shared" si="9"/>
        <v>4</v>
      </c>
      <c r="F61" s="1">
        <f t="shared" si="10"/>
        <v>6</v>
      </c>
      <c r="H61" s="1">
        <v>11</v>
      </c>
      <c r="J61" s="1">
        <f t="shared" si="12"/>
        <v>0</v>
      </c>
      <c r="K61" s="1">
        <f t="shared" si="13"/>
        <v>6</v>
      </c>
    </row>
    <row r="62" spans="2:11" ht="12.75">
      <c r="B62" s="1">
        <v>10</v>
      </c>
      <c r="E62" s="1">
        <f t="shared" si="9"/>
        <v>3</v>
      </c>
      <c r="F62" s="1">
        <f t="shared" si="10"/>
        <v>5</v>
      </c>
      <c r="H62" s="1">
        <v>10</v>
      </c>
      <c r="K62" s="1">
        <f t="shared" si="13"/>
        <v>5</v>
      </c>
    </row>
    <row r="63" spans="2:11" ht="12.75">
      <c r="B63" s="1">
        <v>9</v>
      </c>
      <c r="E63" s="1">
        <f t="shared" si="9"/>
        <v>2</v>
      </c>
      <c r="F63" s="1">
        <f t="shared" si="10"/>
        <v>4</v>
      </c>
      <c r="H63" s="1">
        <v>9</v>
      </c>
      <c r="K63" s="1">
        <f t="shared" si="13"/>
        <v>4</v>
      </c>
    </row>
    <row r="64" spans="2:11" ht="12.75">
      <c r="B64" s="1">
        <v>8</v>
      </c>
      <c r="E64" s="1">
        <f t="shared" si="9"/>
        <v>1</v>
      </c>
      <c r="F64" s="1">
        <f t="shared" si="10"/>
        <v>3</v>
      </c>
      <c r="H64" s="1">
        <v>8</v>
      </c>
      <c r="K64" s="1">
        <f t="shared" si="13"/>
        <v>3</v>
      </c>
    </row>
    <row r="65" spans="2:11" ht="12.75">
      <c r="B65" s="1">
        <v>7</v>
      </c>
      <c r="E65" s="1">
        <f t="shared" si="9"/>
        <v>0</v>
      </c>
      <c r="F65" s="1">
        <f t="shared" si="10"/>
        <v>2</v>
      </c>
      <c r="H65" s="1">
        <v>7</v>
      </c>
      <c r="K65" s="1">
        <f t="shared" si="13"/>
        <v>2</v>
      </c>
    </row>
    <row r="66" spans="2:11" ht="12.75">
      <c r="B66" s="1">
        <v>6</v>
      </c>
      <c r="F66" s="1">
        <f t="shared" si="10"/>
        <v>1</v>
      </c>
      <c r="H66" s="1">
        <v>6</v>
      </c>
      <c r="K66" s="1">
        <f t="shared" si="13"/>
        <v>1</v>
      </c>
    </row>
    <row r="67" spans="2:11" ht="12.75">
      <c r="B67" s="1">
        <v>5</v>
      </c>
      <c r="F67" s="1">
        <f t="shared" si="10"/>
        <v>0</v>
      </c>
      <c r="H67" s="1">
        <v>5</v>
      </c>
      <c r="K67" s="1">
        <f t="shared" si="13"/>
        <v>0</v>
      </c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</sheetData>
  <sheetProtection password="8D3F" sheet="1"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zoomScale="72" zoomScaleNormal="72" zoomScalePageLayoutView="0" workbookViewId="0" topLeftCell="E1">
      <selection activeCell="E2" sqref="E2"/>
    </sheetView>
  </sheetViews>
  <sheetFormatPr defaultColWidth="11.57421875" defaultRowHeight="12.75"/>
  <cols>
    <col min="1" max="16384" width="11.57421875" style="1" customWidth="1"/>
  </cols>
  <sheetData>
    <row r="1" spans="1:11" ht="12.75">
      <c r="A1" s="1" t="s">
        <v>178</v>
      </c>
      <c r="B1" s="1" t="s">
        <v>189</v>
      </c>
      <c r="C1" s="1" t="s">
        <v>179</v>
      </c>
      <c r="D1" s="1" t="s">
        <v>180</v>
      </c>
      <c r="E1" s="1" t="s">
        <v>181</v>
      </c>
      <c r="F1" s="1" t="s">
        <v>182</v>
      </c>
      <c r="G1" s="1" t="s">
        <v>183</v>
      </c>
      <c r="H1" s="1" t="s">
        <v>189</v>
      </c>
      <c r="I1" s="1" t="s">
        <v>179</v>
      </c>
      <c r="J1" s="1" t="s">
        <v>180</v>
      </c>
      <c r="K1" s="1" t="s">
        <v>184</v>
      </c>
    </row>
    <row r="2" spans="2:11" ht="12.75">
      <c r="B2" s="1">
        <v>60</v>
      </c>
      <c r="C2" s="1">
        <f aca="true" t="shared" si="0" ref="C2:C33">B2-3</f>
        <v>57</v>
      </c>
      <c r="D2" s="1">
        <f aca="true" t="shared" si="1" ref="D2:D33">B2-1</f>
        <v>59</v>
      </c>
      <c r="E2" s="1">
        <f aca="true" t="shared" si="2" ref="E2:E33">B2-1</f>
        <v>59</v>
      </c>
      <c r="F2" s="1">
        <f aca="true" t="shared" si="3" ref="F2:F33">B2+3</f>
        <v>63</v>
      </c>
      <c r="H2" s="1">
        <v>60</v>
      </c>
      <c r="I2" s="1">
        <f aca="true" t="shared" si="4" ref="I2:I33">H2-5</f>
        <v>55</v>
      </c>
      <c r="J2" s="1">
        <f aca="true" t="shared" si="5" ref="J2:J33">H2-5</f>
        <v>55</v>
      </c>
      <c r="K2" s="1">
        <f aca="true" t="shared" si="6" ref="K2:K33">H2-1</f>
        <v>59</v>
      </c>
    </row>
    <row r="3" spans="2:11" ht="12.75">
      <c r="B3" s="1">
        <v>59</v>
      </c>
      <c r="C3" s="1">
        <f t="shared" si="0"/>
        <v>56</v>
      </c>
      <c r="D3" s="1">
        <f t="shared" si="1"/>
        <v>58</v>
      </c>
      <c r="E3" s="1">
        <f t="shared" si="2"/>
        <v>58</v>
      </c>
      <c r="F3" s="1">
        <f t="shared" si="3"/>
        <v>62</v>
      </c>
      <c r="H3" s="1">
        <v>59</v>
      </c>
      <c r="I3" s="1">
        <f t="shared" si="4"/>
        <v>54</v>
      </c>
      <c r="J3" s="1">
        <f t="shared" si="5"/>
        <v>54</v>
      </c>
      <c r="K3" s="1">
        <f t="shared" si="6"/>
        <v>58</v>
      </c>
    </row>
    <row r="4" spans="2:11" ht="12.75">
      <c r="B4" s="1">
        <v>58</v>
      </c>
      <c r="C4" s="1">
        <f t="shared" si="0"/>
        <v>55</v>
      </c>
      <c r="D4" s="1">
        <f t="shared" si="1"/>
        <v>57</v>
      </c>
      <c r="E4" s="1">
        <f t="shared" si="2"/>
        <v>57</v>
      </c>
      <c r="F4" s="1">
        <f t="shared" si="3"/>
        <v>61</v>
      </c>
      <c r="H4" s="1">
        <v>58</v>
      </c>
      <c r="I4" s="1">
        <f t="shared" si="4"/>
        <v>53</v>
      </c>
      <c r="J4" s="1">
        <f t="shared" si="5"/>
        <v>53</v>
      </c>
      <c r="K4" s="1">
        <f t="shared" si="6"/>
        <v>57</v>
      </c>
    </row>
    <row r="5" spans="2:11" ht="12.75">
      <c r="B5" s="1">
        <v>57</v>
      </c>
      <c r="C5" s="1">
        <f t="shared" si="0"/>
        <v>54</v>
      </c>
      <c r="D5" s="1">
        <f t="shared" si="1"/>
        <v>56</v>
      </c>
      <c r="E5" s="1">
        <f t="shared" si="2"/>
        <v>56</v>
      </c>
      <c r="F5" s="1">
        <f t="shared" si="3"/>
        <v>60</v>
      </c>
      <c r="H5" s="1">
        <v>57</v>
      </c>
      <c r="I5" s="1">
        <f t="shared" si="4"/>
        <v>52</v>
      </c>
      <c r="J5" s="1">
        <f t="shared" si="5"/>
        <v>52</v>
      </c>
      <c r="K5" s="1">
        <f t="shared" si="6"/>
        <v>56</v>
      </c>
    </row>
    <row r="6" spans="2:11" ht="12.75">
      <c r="B6" s="1">
        <v>56</v>
      </c>
      <c r="C6" s="1">
        <f t="shared" si="0"/>
        <v>53</v>
      </c>
      <c r="D6" s="1">
        <f t="shared" si="1"/>
        <v>55</v>
      </c>
      <c r="E6" s="1">
        <f t="shared" si="2"/>
        <v>55</v>
      </c>
      <c r="F6" s="1">
        <f t="shared" si="3"/>
        <v>59</v>
      </c>
      <c r="H6" s="1">
        <v>56</v>
      </c>
      <c r="I6" s="1">
        <f t="shared" si="4"/>
        <v>51</v>
      </c>
      <c r="J6" s="1">
        <f t="shared" si="5"/>
        <v>51</v>
      </c>
      <c r="K6" s="1">
        <f t="shared" si="6"/>
        <v>55</v>
      </c>
    </row>
    <row r="7" spans="2:11" ht="12.75">
      <c r="B7" s="1">
        <v>55</v>
      </c>
      <c r="C7" s="1">
        <f t="shared" si="0"/>
        <v>52</v>
      </c>
      <c r="D7" s="1">
        <f t="shared" si="1"/>
        <v>54</v>
      </c>
      <c r="E7" s="1">
        <f t="shared" si="2"/>
        <v>54</v>
      </c>
      <c r="F7" s="1">
        <f t="shared" si="3"/>
        <v>58</v>
      </c>
      <c r="G7" s="5" t="s">
        <v>185</v>
      </c>
      <c r="H7" s="1">
        <v>55</v>
      </c>
      <c r="I7" s="1">
        <f t="shared" si="4"/>
        <v>50</v>
      </c>
      <c r="J7" s="1">
        <f t="shared" si="5"/>
        <v>50</v>
      </c>
      <c r="K7" s="1">
        <f t="shared" si="6"/>
        <v>54</v>
      </c>
    </row>
    <row r="8" spans="2:11" ht="12.75">
      <c r="B8" s="1">
        <v>54</v>
      </c>
      <c r="C8" s="1">
        <f t="shared" si="0"/>
        <v>51</v>
      </c>
      <c r="D8" s="1">
        <f t="shared" si="1"/>
        <v>53</v>
      </c>
      <c r="E8" s="1">
        <f t="shared" si="2"/>
        <v>53</v>
      </c>
      <c r="F8" s="1">
        <f t="shared" si="3"/>
        <v>57</v>
      </c>
      <c r="G8" s="5" t="s">
        <v>186</v>
      </c>
      <c r="H8" s="1">
        <v>54</v>
      </c>
      <c r="I8" s="1">
        <f t="shared" si="4"/>
        <v>49</v>
      </c>
      <c r="J8" s="1">
        <f t="shared" si="5"/>
        <v>49</v>
      </c>
      <c r="K8" s="1">
        <f t="shared" si="6"/>
        <v>53</v>
      </c>
    </row>
    <row r="9" spans="2:11" ht="12.75">
      <c r="B9" s="1">
        <v>53</v>
      </c>
      <c r="C9" s="1">
        <f t="shared" si="0"/>
        <v>50</v>
      </c>
      <c r="D9" s="1">
        <f t="shared" si="1"/>
        <v>52</v>
      </c>
      <c r="E9" s="1">
        <f t="shared" si="2"/>
        <v>52</v>
      </c>
      <c r="F9" s="1">
        <f t="shared" si="3"/>
        <v>56</v>
      </c>
      <c r="G9" s="5" t="s">
        <v>187</v>
      </c>
      <c r="H9" s="1">
        <v>53</v>
      </c>
      <c r="I9" s="1">
        <f t="shared" si="4"/>
        <v>48</v>
      </c>
      <c r="J9" s="1">
        <f t="shared" si="5"/>
        <v>48</v>
      </c>
      <c r="K9" s="1">
        <f t="shared" si="6"/>
        <v>52</v>
      </c>
    </row>
    <row r="10" spans="2:11" ht="12.75">
      <c r="B10" s="1">
        <v>52</v>
      </c>
      <c r="C10" s="1">
        <f t="shared" si="0"/>
        <v>49</v>
      </c>
      <c r="D10" s="1">
        <f t="shared" si="1"/>
        <v>51</v>
      </c>
      <c r="E10" s="1">
        <f t="shared" si="2"/>
        <v>51</v>
      </c>
      <c r="F10" s="1">
        <f t="shared" si="3"/>
        <v>55</v>
      </c>
      <c r="G10" s="5" t="s">
        <v>188</v>
      </c>
      <c r="H10" s="1">
        <v>52</v>
      </c>
      <c r="I10" s="1">
        <f t="shared" si="4"/>
        <v>47</v>
      </c>
      <c r="J10" s="1">
        <f t="shared" si="5"/>
        <v>47</v>
      </c>
      <c r="K10" s="1">
        <f t="shared" si="6"/>
        <v>51</v>
      </c>
    </row>
    <row r="11" spans="2:11" ht="12.75">
      <c r="B11" s="1">
        <v>51</v>
      </c>
      <c r="C11" s="1">
        <f t="shared" si="0"/>
        <v>48</v>
      </c>
      <c r="D11" s="1">
        <f t="shared" si="1"/>
        <v>50</v>
      </c>
      <c r="E11" s="1">
        <f t="shared" si="2"/>
        <v>50</v>
      </c>
      <c r="F11" s="1">
        <f t="shared" si="3"/>
        <v>54</v>
      </c>
      <c r="G11" s="5" t="s">
        <v>185</v>
      </c>
      <c r="H11" s="1">
        <v>51</v>
      </c>
      <c r="I11" s="1">
        <f t="shared" si="4"/>
        <v>46</v>
      </c>
      <c r="J11" s="1">
        <f t="shared" si="5"/>
        <v>46</v>
      </c>
      <c r="K11" s="1">
        <f t="shared" si="6"/>
        <v>50</v>
      </c>
    </row>
    <row r="12" spans="2:11" ht="12.75">
      <c r="B12" s="1">
        <v>50</v>
      </c>
      <c r="C12" s="1">
        <f t="shared" si="0"/>
        <v>47</v>
      </c>
      <c r="D12" s="1">
        <f t="shared" si="1"/>
        <v>49</v>
      </c>
      <c r="E12" s="1">
        <f t="shared" si="2"/>
        <v>49</v>
      </c>
      <c r="F12" s="1">
        <f t="shared" si="3"/>
        <v>53</v>
      </c>
      <c r="H12" s="1">
        <v>50</v>
      </c>
      <c r="I12" s="1">
        <f t="shared" si="4"/>
        <v>45</v>
      </c>
      <c r="J12" s="1">
        <f t="shared" si="5"/>
        <v>45</v>
      </c>
      <c r="K12" s="1">
        <f t="shared" si="6"/>
        <v>49</v>
      </c>
    </row>
    <row r="13" spans="2:11" ht="12.75">
      <c r="B13" s="1">
        <v>49</v>
      </c>
      <c r="C13" s="1">
        <f t="shared" si="0"/>
        <v>46</v>
      </c>
      <c r="D13" s="1">
        <f t="shared" si="1"/>
        <v>48</v>
      </c>
      <c r="E13" s="1">
        <f t="shared" si="2"/>
        <v>48</v>
      </c>
      <c r="F13" s="1">
        <f t="shared" si="3"/>
        <v>52</v>
      </c>
      <c r="H13" s="1">
        <v>49</v>
      </c>
      <c r="I13" s="1">
        <f t="shared" si="4"/>
        <v>44</v>
      </c>
      <c r="J13" s="1">
        <f t="shared" si="5"/>
        <v>44</v>
      </c>
      <c r="K13" s="1">
        <f t="shared" si="6"/>
        <v>48</v>
      </c>
    </row>
    <row r="14" spans="2:11" ht="12.75">
      <c r="B14" s="1">
        <v>48</v>
      </c>
      <c r="C14" s="1">
        <f t="shared" si="0"/>
        <v>45</v>
      </c>
      <c r="D14" s="1">
        <f t="shared" si="1"/>
        <v>47</v>
      </c>
      <c r="E14" s="1">
        <f t="shared" si="2"/>
        <v>47</v>
      </c>
      <c r="F14" s="1">
        <f t="shared" si="3"/>
        <v>51</v>
      </c>
      <c r="H14" s="1">
        <v>48</v>
      </c>
      <c r="I14" s="1">
        <f t="shared" si="4"/>
        <v>43</v>
      </c>
      <c r="J14" s="1">
        <f t="shared" si="5"/>
        <v>43</v>
      </c>
      <c r="K14" s="1">
        <f t="shared" si="6"/>
        <v>47</v>
      </c>
    </row>
    <row r="15" spans="2:11" ht="12.75">
      <c r="B15" s="1">
        <v>47</v>
      </c>
      <c r="C15" s="1">
        <f t="shared" si="0"/>
        <v>44</v>
      </c>
      <c r="D15" s="1">
        <f t="shared" si="1"/>
        <v>46</v>
      </c>
      <c r="E15" s="1">
        <f t="shared" si="2"/>
        <v>46</v>
      </c>
      <c r="F15" s="1">
        <f t="shared" si="3"/>
        <v>50</v>
      </c>
      <c r="H15" s="1">
        <v>47</v>
      </c>
      <c r="I15" s="1">
        <f t="shared" si="4"/>
        <v>42</v>
      </c>
      <c r="J15" s="1">
        <f t="shared" si="5"/>
        <v>42</v>
      </c>
      <c r="K15" s="1">
        <f t="shared" si="6"/>
        <v>46</v>
      </c>
    </row>
    <row r="16" spans="2:11" ht="12.75">
      <c r="B16" s="1">
        <v>46</v>
      </c>
      <c r="C16" s="1">
        <f t="shared" si="0"/>
        <v>43</v>
      </c>
      <c r="D16" s="1">
        <f t="shared" si="1"/>
        <v>45</v>
      </c>
      <c r="E16" s="1">
        <f t="shared" si="2"/>
        <v>45</v>
      </c>
      <c r="F16" s="1">
        <f t="shared" si="3"/>
        <v>49</v>
      </c>
      <c r="H16" s="1">
        <v>46</v>
      </c>
      <c r="I16" s="1">
        <f t="shared" si="4"/>
        <v>41</v>
      </c>
      <c r="J16" s="1">
        <f t="shared" si="5"/>
        <v>41</v>
      </c>
      <c r="K16" s="1">
        <f t="shared" si="6"/>
        <v>45</v>
      </c>
    </row>
    <row r="17" spans="2:11" ht="12.75">
      <c r="B17" s="1">
        <v>45</v>
      </c>
      <c r="C17" s="1">
        <f t="shared" si="0"/>
        <v>42</v>
      </c>
      <c r="D17" s="1">
        <f t="shared" si="1"/>
        <v>44</v>
      </c>
      <c r="E17" s="1">
        <f t="shared" si="2"/>
        <v>44</v>
      </c>
      <c r="F17" s="1">
        <f t="shared" si="3"/>
        <v>48</v>
      </c>
      <c r="H17" s="1">
        <v>45</v>
      </c>
      <c r="I17" s="1">
        <f t="shared" si="4"/>
        <v>40</v>
      </c>
      <c r="J17" s="1">
        <f t="shared" si="5"/>
        <v>40</v>
      </c>
      <c r="K17" s="1">
        <f t="shared" si="6"/>
        <v>44</v>
      </c>
    </row>
    <row r="18" spans="2:11" ht="12.75">
      <c r="B18" s="1">
        <v>44</v>
      </c>
      <c r="C18" s="1">
        <f t="shared" si="0"/>
        <v>41</v>
      </c>
      <c r="D18" s="1">
        <f t="shared" si="1"/>
        <v>43</v>
      </c>
      <c r="E18" s="1">
        <f t="shared" si="2"/>
        <v>43</v>
      </c>
      <c r="F18" s="1">
        <f t="shared" si="3"/>
        <v>47</v>
      </c>
      <c r="H18" s="1">
        <v>44</v>
      </c>
      <c r="I18" s="1">
        <f t="shared" si="4"/>
        <v>39</v>
      </c>
      <c r="J18" s="1">
        <f t="shared" si="5"/>
        <v>39</v>
      </c>
      <c r="K18" s="1">
        <f t="shared" si="6"/>
        <v>43</v>
      </c>
    </row>
    <row r="19" spans="2:11" ht="12.75">
      <c r="B19" s="1">
        <v>43</v>
      </c>
      <c r="C19" s="1">
        <f t="shared" si="0"/>
        <v>40</v>
      </c>
      <c r="D19" s="1">
        <f t="shared" si="1"/>
        <v>42</v>
      </c>
      <c r="E19" s="1">
        <f t="shared" si="2"/>
        <v>42</v>
      </c>
      <c r="F19" s="1">
        <f t="shared" si="3"/>
        <v>46</v>
      </c>
      <c r="H19" s="1">
        <v>43</v>
      </c>
      <c r="I19" s="1">
        <f t="shared" si="4"/>
        <v>38</v>
      </c>
      <c r="J19" s="1">
        <f t="shared" si="5"/>
        <v>38</v>
      </c>
      <c r="K19" s="1">
        <f t="shared" si="6"/>
        <v>42</v>
      </c>
    </row>
    <row r="20" spans="2:11" ht="12.75">
      <c r="B20" s="1">
        <v>42</v>
      </c>
      <c r="C20" s="1">
        <f t="shared" si="0"/>
        <v>39</v>
      </c>
      <c r="D20" s="1">
        <f t="shared" si="1"/>
        <v>41</v>
      </c>
      <c r="E20" s="1">
        <f t="shared" si="2"/>
        <v>41</v>
      </c>
      <c r="F20" s="1">
        <f t="shared" si="3"/>
        <v>45</v>
      </c>
      <c r="H20" s="1">
        <v>42</v>
      </c>
      <c r="I20" s="1">
        <f t="shared" si="4"/>
        <v>37</v>
      </c>
      <c r="J20" s="1">
        <f t="shared" si="5"/>
        <v>37</v>
      </c>
      <c r="K20" s="1">
        <f t="shared" si="6"/>
        <v>41</v>
      </c>
    </row>
    <row r="21" spans="2:11" ht="12.75">
      <c r="B21" s="1">
        <v>41</v>
      </c>
      <c r="C21" s="1">
        <f t="shared" si="0"/>
        <v>38</v>
      </c>
      <c r="D21" s="1">
        <f t="shared" si="1"/>
        <v>40</v>
      </c>
      <c r="E21" s="1">
        <f t="shared" si="2"/>
        <v>40</v>
      </c>
      <c r="F21" s="1">
        <f t="shared" si="3"/>
        <v>44</v>
      </c>
      <c r="H21" s="1">
        <v>41</v>
      </c>
      <c r="I21" s="1">
        <f t="shared" si="4"/>
        <v>36</v>
      </c>
      <c r="J21" s="1">
        <f t="shared" si="5"/>
        <v>36</v>
      </c>
      <c r="K21" s="1">
        <f t="shared" si="6"/>
        <v>40</v>
      </c>
    </row>
    <row r="22" spans="2:11" ht="12.75">
      <c r="B22" s="1">
        <v>40</v>
      </c>
      <c r="C22" s="1">
        <f t="shared" si="0"/>
        <v>37</v>
      </c>
      <c r="D22" s="1">
        <f t="shared" si="1"/>
        <v>39</v>
      </c>
      <c r="E22" s="1">
        <f t="shared" si="2"/>
        <v>39</v>
      </c>
      <c r="F22" s="1">
        <f t="shared" si="3"/>
        <v>43</v>
      </c>
      <c r="H22" s="1">
        <v>40</v>
      </c>
      <c r="I22" s="1">
        <f t="shared" si="4"/>
        <v>35</v>
      </c>
      <c r="J22" s="1">
        <f t="shared" si="5"/>
        <v>35</v>
      </c>
      <c r="K22" s="1">
        <f t="shared" si="6"/>
        <v>39</v>
      </c>
    </row>
    <row r="23" spans="2:11" ht="12.75">
      <c r="B23" s="1">
        <v>39</v>
      </c>
      <c r="C23" s="1">
        <f t="shared" si="0"/>
        <v>36</v>
      </c>
      <c r="D23" s="1">
        <f t="shared" si="1"/>
        <v>38</v>
      </c>
      <c r="E23" s="1">
        <f t="shared" si="2"/>
        <v>38</v>
      </c>
      <c r="F23" s="1">
        <f t="shared" si="3"/>
        <v>42</v>
      </c>
      <c r="H23" s="1">
        <v>39</v>
      </c>
      <c r="I23" s="1">
        <f t="shared" si="4"/>
        <v>34</v>
      </c>
      <c r="J23" s="1">
        <f t="shared" si="5"/>
        <v>34</v>
      </c>
      <c r="K23" s="1">
        <f t="shared" si="6"/>
        <v>38</v>
      </c>
    </row>
    <row r="24" spans="2:11" ht="12.75">
      <c r="B24" s="1">
        <v>38</v>
      </c>
      <c r="C24" s="1">
        <f t="shared" si="0"/>
        <v>35</v>
      </c>
      <c r="D24" s="1">
        <f t="shared" si="1"/>
        <v>37</v>
      </c>
      <c r="E24" s="1">
        <f t="shared" si="2"/>
        <v>37</v>
      </c>
      <c r="F24" s="1">
        <f t="shared" si="3"/>
        <v>41</v>
      </c>
      <c r="H24" s="1">
        <v>38</v>
      </c>
      <c r="I24" s="1">
        <f t="shared" si="4"/>
        <v>33</v>
      </c>
      <c r="J24" s="1">
        <f t="shared" si="5"/>
        <v>33</v>
      </c>
      <c r="K24" s="1">
        <f t="shared" si="6"/>
        <v>37</v>
      </c>
    </row>
    <row r="25" spans="2:11" ht="12.75">
      <c r="B25" s="1">
        <v>37</v>
      </c>
      <c r="C25" s="1">
        <f t="shared" si="0"/>
        <v>34</v>
      </c>
      <c r="D25" s="1">
        <f t="shared" si="1"/>
        <v>36</v>
      </c>
      <c r="E25" s="1">
        <f t="shared" si="2"/>
        <v>36</v>
      </c>
      <c r="F25" s="1">
        <f t="shared" si="3"/>
        <v>40</v>
      </c>
      <c r="H25" s="1">
        <v>37</v>
      </c>
      <c r="I25" s="1">
        <f t="shared" si="4"/>
        <v>32</v>
      </c>
      <c r="J25" s="1">
        <f t="shared" si="5"/>
        <v>32</v>
      </c>
      <c r="K25" s="1">
        <f t="shared" si="6"/>
        <v>36</v>
      </c>
    </row>
    <row r="26" spans="2:11" ht="12.75">
      <c r="B26" s="1">
        <v>36</v>
      </c>
      <c r="C26" s="1">
        <f t="shared" si="0"/>
        <v>33</v>
      </c>
      <c r="D26" s="1">
        <f t="shared" si="1"/>
        <v>35</v>
      </c>
      <c r="E26" s="1">
        <f t="shared" si="2"/>
        <v>35</v>
      </c>
      <c r="F26" s="1">
        <f t="shared" si="3"/>
        <v>39</v>
      </c>
      <c r="H26" s="1">
        <v>36</v>
      </c>
      <c r="I26" s="1">
        <f t="shared" si="4"/>
        <v>31</v>
      </c>
      <c r="J26" s="1">
        <f t="shared" si="5"/>
        <v>31</v>
      </c>
      <c r="K26" s="1">
        <f t="shared" si="6"/>
        <v>35</v>
      </c>
    </row>
    <row r="27" spans="2:11" ht="12.75">
      <c r="B27" s="1">
        <v>35</v>
      </c>
      <c r="C27" s="1">
        <f t="shared" si="0"/>
        <v>32</v>
      </c>
      <c r="D27" s="1">
        <f t="shared" si="1"/>
        <v>34</v>
      </c>
      <c r="E27" s="1">
        <f t="shared" si="2"/>
        <v>34</v>
      </c>
      <c r="F27" s="1">
        <f t="shared" si="3"/>
        <v>38</v>
      </c>
      <c r="H27" s="1">
        <v>35</v>
      </c>
      <c r="I27" s="1">
        <f t="shared" si="4"/>
        <v>30</v>
      </c>
      <c r="J27" s="1">
        <f t="shared" si="5"/>
        <v>30</v>
      </c>
      <c r="K27" s="1">
        <f t="shared" si="6"/>
        <v>34</v>
      </c>
    </row>
    <row r="28" spans="2:11" ht="12.75">
      <c r="B28" s="1">
        <v>34</v>
      </c>
      <c r="C28" s="1">
        <f t="shared" si="0"/>
        <v>31</v>
      </c>
      <c r="D28" s="1">
        <f t="shared" si="1"/>
        <v>33</v>
      </c>
      <c r="E28" s="1">
        <f t="shared" si="2"/>
        <v>33</v>
      </c>
      <c r="F28" s="1">
        <f t="shared" si="3"/>
        <v>37</v>
      </c>
      <c r="H28" s="1">
        <v>34</v>
      </c>
      <c r="I28" s="1">
        <f t="shared" si="4"/>
        <v>29</v>
      </c>
      <c r="J28" s="1">
        <f t="shared" si="5"/>
        <v>29</v>
      </c>
      <c r="K28" s="1">
        <f t="shared" si="6"/>
        <v>33</v>
      </c>
    </row>
    <row r="29" spans="2:11" ht="12.75">
      <c r="B29" s="1">
        <v>33</v>
      </c>
      <c r="C29" s="1">
        <f t="shared" si="0"/>
        <v>30</v>
      </c>
      <c r="D29" s="1">
        <f t="shared" si="1"/>
        <v>32</v>
      </c>
      <c r="E29" s="1">
        <f t="shared" si="2"/>
        <v>32</v>
      </c>
      <c r="F29" s="1">
        <f t="shared" si="3"/>
        <v>36</v>
      </c>
      <c r="H29" s="1">
        <v>33</v>
      </c>
      <c r="I29" s="1">
        <f t="shared" si="4"/>
        <v>28</v>
      </c>
      <c r="J29" s="1">
        <f t="shared" si="5"/>
        <v>28</v>
      </c>
      <c r="K29" s="1">
        <f t="shared" si="6"/>
        <v>32</v>
      </c>
    </row>
    <row r="30" spans="2:11" ht="12.75">
      <c r="B30" s="1">
        <v>32</v>
      </c>
      <c r="C30" s="1">
        <f t="shared" si="0"/>
        <v>29</v>
      </c>
      <c r="D30" s="1">
        <f t="shared" si="1"/>
        <v>31</v>
      </c>
      <c r="E30" s="1">
        <f t="shared" si="2"/>
        <v>31</v>
      </c>
      <c r="F30" s="1">
        <f t="shared" si="3"/>
        <v>35</v>
      </c>
      <c r="H30" s="1">
        <v>32</v>
      </c>
      <c r="I30" s="1">
        <f t="shared" si="4"/>
        <v>27</v>
      </c>
      <c r="J30" s="1">
        <f t="shared" si="5"/>
        <v>27</v>
      </c>
      <c r="K30" s="1">
        <f t="shared" si="6"/>
        <v>31</v>
      </c>
    </row>
    <row r="31" spans="2:11" ht="12.75">
      <c r="B31" s="1">
        <v>31</v>
      </c>
      <c r="C31" s="1">
        <f t="shared" si="0"/>
        <v>28</v>
      </c>
      <c r="D31" s="1">
        <f t="shared" si="1"/>
        <v>30</v>
      </c>
      <c r="E31" s="1">
        <f t="shared" si="2"/>
        <v>30</v>
      </c>
      <c r="F31" s="1">
        <f t="shared" si="3"/>
        <v>34</v>
      </c>
      <c r="H31" s="1">
        <v>31</v>
      </c>
      <c r="I31" s="1">
        <f t="shared" si="4"/>
        <v>26</v>
      </c>
      <c r="J31" s="1">
        <f t="shared" si="5"/>
        <v>26</v>
      </c>
      <c r="K31" s="1">
        <f t="shared" si="6"/>
        <v>30</v>
      </c>
    </row>
    <row r="32" spans="2:11" ht="12.75">
      <c r="B32" s="1">
        <v>30</v>
      </c>
      <c r="C32" s="1">
        <f t="shared" si="0"/>
        <v>27</v>
      </c>
      <c r="D32" s="1">
        <f t="shared" si="1"/>
        <v>29</v>
      </c>
      <c r="E32" s="1">
        <f t="shared" si="2"/>
        <v>29</v>
      </c>
      <c r="F32" s="1">
        <f t="shared" si="3"/>
        <v>33</v>
      </c>
      <c r="H32" s="1">
        <v>30</v>
      </c>
      <c r="I32" s="1">
        <f t="shared" si="4"/>
        <v>25</v>
      </c>
      <c r="J32" s="1">
        <f t="shared" si="5"/>
        <v>25</v>
      </c>
      <c r="K32" s="1">
        <f t="shared" si="6"/>
        <v>29</v>
      </c>
    </row>
    <row r="33" spans="2:11" ht="12.75">
      <c r="B33" s="1">
        <v>29</v>
      </c>
      <c r="C33" s="1">
        <f t="shared" si="0"/>
        <v>26</v>
      </c>
      <c r="D33" s="1">
        <f t="shared" si="1"/>
        <v>28</v>
      </c>
      <c r="E33" s="1">
        <f t="shared" si="2"/>
        <v>28</v>
      </c>
      <c r="F33" s="1">
        <f t="shared" si="3"/>
        <v>32</v>
      </c>
      <c r="H33" s="1">
        <v>29</v>
      </c>
      <c r="I33" s="1">
        <f t="shared" si="4"/>
        <v>24</v>
      </c>
      <c r="J33" s="1">
        <f t="shared" si="5"/>
        <v>24</v>
      </c>
      <c r="K33" s="1">
        <f t="shared" si="6"/>
        <v>28</v>
      </c>
    </row>
    <row r="34" spans="2:11" ht="12.75">
      <c r="B34" s="1">
        <v>28</v>
      </c>
      <c r="C34" s="1">
        <f aca="true" t="shared" si="7" ref="C34:C59">B34-3</f>
        <v>25</v>
      </c>
      <c r="D34" s="1">
        <f aca="true" t="shared" si="8" ref="D34:D61">B34-1</f>
        <v>27</v>
      </c>
      <c r="E34" s="1">
        <f aca="true" t="shared" si="9" ref="E34:E61">B34-1</f>
        <v>27</v>
      </c>
      <c r="F34" s="1">
        <f aca="true" t="shared" si="10" ref="F34:F62">B34+3</f>
        <v>31</v>
      </c>
      <c r="H34" s="1">
        <v>28</v>
      </c>
      <c r="I34" s="1">
        <f aca="true" t="shared" si="11" ref="I34:I57">H34-5</f>
        <v>23</v>
      </c>
      <c r="J34" s="1">
        <f aca="true" t="shared" si="12" ref="J34:J57">H34-5</f>
        <v>23</v>
      </c>
      <c r="K34" s="1">
        <f aca="true" t="shared" si="13" ref="K34:K61">H34-1</f>
        <v>27</v>
      </c>
    </row>
    <row r="35" spans="2:11" ht="12.75">
      <c r="B35" s="1">
        <v>27</v>
      </c>
      <c r="C35" s="1">
        <f t="shared" si="7"/>
        <v>24</v>
      </c>
      <c r="D35" s="1">
        <f t="shared" si="8"/>
        <v>26</v>
      </c>
      <c r="E35" s="1">
        <f t="shared" si="9"/>
        <v>26</v>
      </c>
      <c r="F35" s="1">
        <f t="shared" si="10"/>
        <v>30</v>
      </c>
      <c r="H35" s="1">
        <v>27</v>
      </c>
      <c r="I35" s="1">
        <f t="shared" si="11"/>
        <v>22</v>
      </c>
      <c r="J35" s="1">
        <f t="shared" si="12"/>
        <v>22</v>
      </c>
      <c r="K35" s="1">
        <f t="shared" si="13"/>
        <v>26</v>
      </c>
    </row>
    <row r="36" spans="2:11" ht="12.75">
      <c r="B36" s="1">
        <v>26</v>
      </c>
      <c r="C36" s="1">
        <f t="shared" si="7"/>
        <v>23</v>
      </c>
      <c r="D36" s="1">
        <f t="shared" si="8"/>
        <v>25</v>
      </c>
      <c r="E36" s="1">
        <f t="shared" si="9"/>
        <v>25</v>
      </c>
      <c r="F36" s="1">
        <f t="shared" si="10"/>
        <v>29</v>
      </c>
      <c r="H36" s="1">
        <v>26</v>
      </c>
      <c r="I36" s="1">
        <f t="shared" si="11"/>
        <v>21</v>
      </c>
      <c r="J36" s="1">
        <f t="shared" si="12"/>
        <v>21</v>
      </c>
      <c r="K36" s="1">
        <f t="shared" si="13"/>
        <v>25</v>
      </c>
    </row>
    <row r="37" spans="2:11" ht="12.75">
      <c r="B37" s="1">
        <v>25</v>
      </c>
      <c r="C37" s="1">
        <f t="shared" si="7"/>
        <v>22</v>
      </c>
      <c r="D37" s="1">
        <f t="shared" si="8"/>
        <v>24</v>
      </c>
      <c r="E37" s="1">
        <f t="shared" si="9"/>
        <v>24</v>
      </c>
      <c r="F37" s="1">
        <f t="shared" si="10"/>
        <v>28</v>
      </c>
      <c r="H37" s="1">
        <v>25</v>
      </c>
      <c r="I37" s="1">
        <f t="shared" si="11"/>
        <v>20</v>
      </c>
      <c r="J37" s="1">
        <f t="shared" si="12"/>
        <v>20</v>
      </c>
      <c r="K37" s="1">
        <f t="shared" si="13"/>
        <v>24</v>
      </c>
    </row>
    <row r="38" spans="2:11" ht="12.75">
      <c r="B38" s="1">
        <v>24</v>
      </c>
      <c r="C38" s="1">
        <f t="shared" si="7"/>
        <v>21</v>
      </c>
      <c r="D38" s="1">
        <f t="shared" si="8"/>
        <v>23</v>
      </c>
      <c r="E38" s="1">
        <f t="shared" si="9"/>
        <v>23</v>
      </c>
      <c r="F38" s="1">
        <f t="shared" si="10"/>
        <v>27</v>
      </c>
      <c r="H38" s="1">
        <v>24</v>
      </c>
      <c r="I38" s="1">
        <f t="shared" si="11"/>
        <v>19</v>
      </c>
      <c r="J38" s="1">
        <f t="shared" si="12"/>
        <v>19</v>
      </c>
      <c r="K38" s="1">
        <f t="shared" si="13"/>
        <v>23</v>
      </c>
    </row>
    <row r="39" spans="2:11" ht="12.75">
      <c r="B39" s="1">
        <v>23</v>
      </c>
      <c r="C39" s="1">
        <f t="shared" si="7"/>
        <v>20</v>
      </c>
      <c r="D39" s="1">
        <f t="shared" si="8"/>
        <v>22</v>
      </c>
      <c r="E39" s="1">
        <f t="shared" si="9"/>
        <v>22</v>
      </c>
      <c r="F39" s="1">
        <f t="shared" si="10"/>
        <v>26</v>
      </c>
      <c r="H39" s="1">
        <v>23</v>
      </c>
      <c r="I39" s="1">
        <f t="shared" si="11"/>
        <v>18</v>
      </c>
      <c r="J39" s="1">
        <f t="shared" si="12"/>
        <v>18</v>
      </c>
      <c r="K39" s="1">
        <f t="shared" si="13"/>
        <v>22</v>
      </c>
    </row>
    <row r="40" spans="2:11" ht="12.75">
      <c r="B40" s="1">
        <v>22</v>
      </c>
      <c r="C40" s="1">
        <f t="shared" si="7"/>
        <v>19</v>
      </c>
      <c r="D40" s="1">
        <f t="shared" si="8"/>
        <v>21</v>
      </c>
      <c r="E40" s="1">
        <f t="shared" si="9"/>
        <v>21</v>
      </c>
      <c r="F40" s="1">
        <f t="shared" si="10"/>
        <v>25</v>
      </c>
      <c r="H40" s="1">
        <v>22</v>
      </c>
      <c r="I40" s="1">
        <f t="shared" si="11"/>
        <v>17</v>
      </c>
      <c r="J40" s="1">
        <f t="shared" si="12"/>
        <v>17</v>
      </c>
      <c r="K40" s="1">
        <f t="shared" si="13"/>
        <v>21</v>
      </c>
    </row>
    <row r="41" spans="2:11" ht="12.75">
      <c r="B41" s="1">
        <v>21</v>
      </c>
      <c r="C41" s="1">
        <f t="shared" si="7"/>
        <v>18</v>
      </c>
      <c r="D41" s="1">
        <f t="shared" si="8"/>
        <v>20</v>
      </c>
      <c r="E41" s="1">
        <f t="shared" si="9"/>
        <v>20</v>
      </c>
      <c r="F41" s="1">
        <f t="shared" si="10"/>
        <v>24</v>
      </c>
      <c r="H41" s="1">
        <v>21</v>
      </c>
      <c r="I41" s="1">
        <f t="shared" si="11"/>
        <v>16</v>
      </c>
      <c r="J41" s="1">
        <f t="shared" si="12"/>
        <v>16</v>
      </c>
      <c r="K41" s="1">
        <f t="shared" si="13"/>
        <v>20</v>
      </c>
    </row>
    <row r="42" spans="2:11" ht="12.75">
      <c r="B42" s="1">
        <v>20</v>
      </c>
      <c r="C42" s="1">
        <f t="shared" si="7"/>
        <v>17</v>
      </c>
      <c r="D42" s="1">
        <f t="shared" si="8"/>
        <v>19</v>
      </c>
      <c r="E42" s="1">
        <f t="shared" si="9"/>
        <v>19</v>
      </c>
      <c r="F42" s="1">
        <f t="shared" si="10"/>
        <v>23</v>
      </c>
      <c r="H42" s="1">
        <v>20</v>
      </c>
      <c r="I42" s="1">
        <f t="shared" si="11"/>
        <v>15</v>
      </c>
      <c r="J42" s="1">
        <f t="shared" si="12"/>
        <v>15</v>
      </c>
      <c r="K42" s="1">
        <f t="shared" si="13"/>
        <v>19</v>
      </c>
    </row>
    <row r="43" spans="2:11" ht="12.75">
      <c r="B43" s="1">
        <v>19</v>
      </c>
      <c r="C43" s="1">
        <f t="shared" si="7"/>
        <v>16</v>
      </c>
      <c r="D43" s="1">
        <f t="shared" si="8"/>
        <v>18</v>
      </c>
      <c r="E43" s="1">
        <f t="shared" si="9"/>
        <v>18</v>
      </c>
      <c r="F43" s="1">
        <f t="shared" si="10"/>
        <v>22</v>
      </c>
      <c r="H43" s="1">
        <v>19</v>
      </c>
      <c r="I43" s="1">
        <f t="shared" si="11"/>
        <v>14</v>
      </c>
      <c r="J43" s="1">
        <f t="shared" si="12"/>
        <v>14</v>
      </c>
      <c r="K43" s="1">
        <f t="shared" si="13"/>
        <v>18</v>
      </c>
    </row>
    <row r="44" spans="2:11" ht="12.75">
      <c r="B44" s="1">
        <v>18</v>
      </c>
      <c r="C44" s="1">
        <f t="shared" si="7"/>
        <v>15</v>
      </c>
      <c r="D44" s="1">
        <f t="shared" si="8"/>
        <v>17</v>
      </c>
      <c r="E44" s="1">
        <f t="shared" si="9"/>
        <v>17</v>
      </c>
      <c r="F44" s="1">
        <f t="shared" si="10"/>
        <v>21</v>
      </c>
      <c r="H44" s="1">
        <v>18</v>
      </c>
      <c r="I44" s="1">
        <f t="shared" si="11"/>
        <v>13</v>
      </c>
      <c r="J44" s="1">
        <f t="shared" si="12"/>
        <v>13</v>
      </c>
      <c r="K44" s="1">
        <f t="shared" si="13"/>
        <v>17</v>
      </c>
    </row>
    <row r="45" spans="2:11" ht="12.75">
      <c r="B45" s="1">
        <v>17</v>
      </c>
      <c r="C45" s="1">
        <f t="shared" si="7"/>
        <v>14</v>
      </c>
      <c r="D45" s="1">
        <f t="shared" si="8"/>
        <v>16</v>
      </c>
      <c r="E45" s="1">
        <f t="shared" si="9"/>
        <v>16</v>
      </c>
      <c r="F45" s="1">
        <f t="shared" si="10"/>
        <v>20</v>
      </c>
      <c r="H45" s="1">
        <v>17</v>
      </c>
      <c r="I45" s="1">
        <f t="shared" si="11"/>
        <v>12</v>
      </c>
      <c r="J45" s="1">
        <f t="shared" si="12"/>
        <v>12</v>
      </c>
      <c r="K45" s="1">
        <f t="shared" si="13"/>
        <v>16</v>
      </c>
    </row>
    <row r="46" spans="2:11" ht="12.75">
      <c r="B46" s="1">
        <v>16</v>
      </c>
      <c r="C46" s="1">
        <f t="shared" si="7"/>
        <v>13</v>
      </c>
      <c r="D46" s="1">
        <f t="shared" si="8"/>
        <v>15</v>
      </c>
      <c r="E46" s="1">
        <f t="shared" si="9"/>
        <v>15</v>
      </c>
      <c r="F46" s="1">
        <f t="shared" si="10"/>
        <v>19</v>
      </c>
      <c r="H46" s="1">
        <v>16</v>
      </c>
      <c r="I46" s="1">
        <f t="shared" si="11"/>
        <v>11</v>
      </c>
      <c r="J46" s="1">
        <f t="shared" si="12"/>
        <v>11</v>
      </c>
      <c r="K46" s="1">
        <f t="shared" si="13"/>
        <v>15</v>
      </c>
    </row>
    <row r="47" spans="2:11" ht="12.75">
      <c r="B47" s="1">
        <v>15</v>
      </c>
      <c r="C47" s="1">
        <f t="shared" si="7"/>
        <v>12</v>
      </c>
      <c r="D47" s="1">
        <f t="shared" si="8"/>
        <v>14</v>
      </c>
      <c r="E47" s="1">
        <f t="shared" si="9"/>
        <v>14</v>
      </c>
      <c r="F47" s="1">
        <f t="shared" si="10"/>
        <v>18</v>
      </c>
      <c r="H47" s="1">
        <v>15</v>
      </c>
      <c r="I47" s="1">
        <f t="shared" si="11"/>
        <v>10</v>
      </c>
      <c r="J47" s="1">
        <f t="shared" si="12"/>
        <v>10</v>
      </c>
      <c r="K47" s="1">
        <f t="shared" si="13"/>
        <v>14</v>
      </c>
    </row>
    <row r="48" spans="2:11" ht="12.75">
      <c r="B48" s="1">
        <v>14</v>
      </c>
      <c r="C48" s="1">
        <f t="shared" si="7"/>
        <v>11</v>
      </c>
      <c r="D48" s="1">
        <f t="shared" si="8"/>
        <v>13</v>
      </c>
      <c r="E48" s="1">
        <f t="shared" si="9"/>
        <v>13</v>
      </c>
      <c r="F48" s="1">
        <f t="shared" si="10"/>
        <v>17</v>
      </c>
      <c r="H48" s="1">
        <v>14</v>
      </c>
      <c r="I48" s="1">
        <f t="shared" si="11"/>
        <v>9</v>
      </c>
      <c r="J48" s="1">
        <f t="shared" si="12"/>
        <v>9</v>
      </c>
      <c r="K48" s="1">
        <f t="shared" si="13"/>
        <v>13</v>
      </c>
    </row>
    <row r="49" spans="2:11" ht="12.75">
      <c r="B49" s="1">
        <v>13</v>
      </c>
      <c r="C49" s="1">
        <f t="shared" si="7"/>
        <v>10</v>
      </c>
      <c r="D49" s="1">
        <f t="shared" si="8"/>
        <v>12</v>
      </c>
      <c r="E49" s="1">
        <f t="shared" si="9"/>
        <v>12</v>
      </c>
      <c r="F49" s="1">
        <f t="shared" si="10"/>
        <v>16</v>
      </c>
      <c r="H49" s="1">
        <v>13</v>
      </c>
      <c r="I49" s="1">
        <f t="shared" si="11"/>
        <v>8</v>
      </c>
      <c r="J49" s="1">
        <f t="shared" si="12"/>
        <v>8</v>
      </c>
      <c r="K49" s="1">
        <f t="shared" si="13"/>
        <v>12</v>
      </c>
    </row>
    <row r="50" spans="2:11" ht="12.75">
      <c r="B50" s="1">
        <v>12</v>
      </c>
      <c r="C50" s="1">
        <f t="shared" si="7"/>
        <v>9</v>
      </c>
      <c r="D50" s="1">
        <f t="shared" si="8"/>
        <v>11</v>
      </c>
      <c r="E50" s="1">
        <f t="shared" si="9"/>
        <v>11</v>
      </c>
      <c r="F50" s="1">
        <f t="shared" si="10"/>
        <v>15</v>
      </c>
      <c r="H50" s="1">
        <v>12</v>
      </c>
      <c r="I50" s="1">
        <f t="shared" si="11"/>
        <v>7</v>
      </c>
      <c r="J50" s="1">
        <f t="shared" si="12"/>
        <v>7</v>
      </c>
      <c r="K50" s="1">
        <f t="shared" si="13"/>
        <v>11</v>
      </c>
    </row>
    <row r="51" spans="2:11" ht="12.75">
      <c r="B51" s="1">
        <v>11</v>
      </c>
      <c r="C51" s="1">
        <f t="shared" si="7"/>
        <v>8</v>
      </c>
      <c r="D51" s="1">
        <f t="shared" si="8"/>
        <v>10</v>
      </c>
      <c r="E51" s="1">
        <f t="shared" si="9"/>
        <v>10</v>
      </c>
      <c r="F51" s="1">
        <f t="shared" si="10"/>
        <v>14</v>
      </c>
      <c r="H51" s="1">
        <v>11</v>
      </c>
      <c r="I51" s="1">
        <f t="shared" si="11"/>
        <v>6</v>
      </c>
      <c r="J51" s="1">
        <f t="shared" si="12"/>
        <v>6</v>
      </c>
      <c r="K51" s="1">
        <f t="shared" si="13"/>
        <v>10</v>
      </c>
    </row>
    <row r="52" spans="2:11" ht="12.75">
      <c r="B52" s="1">
        <v>10</v>
      </c>
      <c r="C52" s="1">
        <f t="shared" si="7"/>
        <v>7</v>
      </c>
      <c r="D52" s="1">
        <f t="shared" si="8"/>
        <v>9</v>
      </c>
      <c r="E52" s="1">
        <f t="shared" si="9"/>
        <v>9</v>
      </c>
      <c r="F52" s="1">
        <f t="shared" si="10"/>
        <v>13</v>
      </c>
      <c r="H52" s="1">
        <v>10</v>
      </c>
      <c r="I52" s="1">
        <f t="shared" si="11"/>
        <v>5</v>
      </c>
      <c r="J52" s="1">
        <f t="shared" si="12"/>
        <v>5</v>
      </c>
      <c r="K52" s="1">
        <f t="shared" si="13"/>
        <v>9</v>
      </c>
    </row>
    <row r="53" spans="2:11" ht="12.75">
      <c r="B53" s="1">
        <v>9</v>
      </c>
      <c r="C53" s="1">
        <f t="shared" si="7"/>
        <v>6</v>
      </c>
      <c r="D53" s="1">
        <f t="shared" si="8"/>
        <v>8</v>
      </c>
      <c r="E53" s="1">
        <f t="shared" si="9"/>
        <v>8</v>
      </c>
      <c r="F53" s="1">
        <f t="shared" si="10"/>
        <v>12</v>
      </c>
      <c r="H53" s="1">
        <v>9</v>
      </c>
      <c r="I53" s="1">
        <f t="shared" si="11"/>
        <v>4</v>
      </c>
      <c r="J53" s="1">
        <f t="shared" si="12"/>
        <v>4</v>
      </c>
      <c r="K53" s="1">
        <f t="shared" si="13"/>
        <v>8</v>
      </c>
    </row>
    <row r="54" spans="2:11" ht="12.75">
      <c r="B54" s="1">
        <v>8</v>
      </c>
      <c r="C54" s="1">
        <f t="shared" si="7"/>
        <v>5</v>
      </c>
      <c r="D54" s="1">
        <f t="shared" si="8"/>
        <v>7</v>
      </c>
      <c r="E54" s="1">
        <f t="shared" si="9"/>
        <v>7</v>
      </c>
      <c r="F54" s="1">
        <f t="shared" si="10"/>
        <v>11</v>
      </c>
      <c r="H54" s="1">
        <v>8</v>
      </c>
      <c r="I54" s="1">
        <f t="shared" si="11"/>
        <v>3</v>
      </c>
      <c r="J54" s="1">
        <f t="shared" si="12"/>
        <v>3</v>
      </c>
      <c r="K54" s="1">
        <f t="shared" si="13"/>
        <v>7</v>
      </c>
    </row>
    <row r="55" spans="2:11" ht="12.75">
      <c r="B55" s="1">
        <v>7</v>
      </c>
      <c r="C55" s="1">
        <f t="shared" si="7"/>
        <v>4</v>
      </c>
      <c r="D55" s="1">
        <f t="shared" si="8"/>
        <v>6</v>
      </c>
      <c r="E55" s="1">
        <f t="shared" si="9"/>
        <v>6</v>
      </c>
      <c r="F55" s="1">
        <f t="shared" si="10"/>
        <v>10</v>
      </c>
      <c r="H55" s="1">
        <v>7</v>
      </c>
      <c r="I55" s="1">
        <f t="shared" si="11"/>
        <v>2</v>
      </c>
      <c r="J55" s="1">
        <f t="shared" si="12"/>
        <v>2</v>
      </c>
      <c r="K55" s="1">
        <f t="shared" si="13"/>
        <v>6</v>
      </c>
    </row>
    <row r="56" spans="2:11" ht="12.75">
      <c r="B56" s="1">
        <v>6</v>
      </c>
      <c r="C56" s="1">
        <f t="shared" si="7"/>
        <v>3</v>
      </c>
      <c r="D56" s="1">
        <f t="shared" si="8"/>
        <v>5</v>
      </c>
      <c r="E56" s="1">
        <f t="shared" si="9"/>
        <v>5</v>
      </c>
      <c r="F56" s="1">
        <f t="shared" si="10"/>
        <v>9</v>
      </c>
      <c r="H56" s="1">
        <v>6</v>
      </c>
      <c r="I56" s="1">
        <f t="shared" si="11"/>
        <v>1</v>
      </c>
      <c r="J56" s="1">
        <f t="shared" si="12"/>
        <v>1</v>
      </c>
      <c r="K56" s="1">
        <f t="shared" si="13"/>
        <v>5</v>
      </c>
    </row>
    <row r="57" spans="2:11" ht="12.75">
      <c r="B57" s="1">
        <v>5</v>
      </c>
      <c r="C57" s="1">
        <f t="shared" si="7"/>
        <v>2</v>
      </c>
      <c r="D57" s="1">
        <f t="shared" si="8"/>
        <v>4</v>
      </c>
      <c r="E57" s="1">
        <f t="shared" si="9"/>
        <v>4</v>
      </c>
      <c r="F57" s="1">
        <f t="shared" si="10"/>
        <v>8</v>
      </c>
      <c r="H57" s="1">
        <v>5</v>
      </c>
      <c r="I57" s="1">
        <f t="shared" si="11"/>
        <v>0</v>
      </c>
      <c r="J57" s="1">
        <f t="shared" si="12"/>
        <v>0</v>
      </c>
      <c r="K57" s="1">
        <f t="shared" si="13"/>
        <v>4</v>
      </c>
    </row>
    <row r="58" spans="2:11" ht="12.75">
      <c r="B58" s="1">
        <v>4</v>
      </c>
      <c r="C58" s="1">
        <f t="shared" si="7"/>
        <v>1</v>
      </c>
      <c r="D58" s="1">
        <f t="shared" si="8"/>
        <v>3</v>
      </c>
      <c r="E58" s="1">
        <f t="shared" si="9"/>
        <v>3</v>
      </c>
      <c r="F58" s="1">
        <f t="shared" si="10"/>
        <v>7</v>
      </c>
      <c r="H58" s="1">
        <v>4</v>
      </c>
      <c r="K58" s="1">
        <f t="shared" si="13"/>
        <v>3</v>
      </c>
    </row>
    <row r="59" spans="2:11" ht="12.75">
      <c r="B59" s="1">
        <v>3</v>
      </c>
      <c r="C59" s="1">
        <f t="shared" si="7"/>
        <v>0</v>
      </c>
      <c r="D59" s="1">
        <f t="shared" si="8"/>
        <v>2</v>
      </c>
      <c r="E59" s="1">
        <f t="shared" si="9"/>
        <v>2</v>
      </c>
      <c r="F59" s="1">
        <f t="shared" si="10"/>
        <v>6</v>
      </c>
      <c r="H59" s="1">
        <v>3</v>
      </c>
      <c r="K59" s="1">
        <f t="shared" si="13"/>
        <v>2</v>
      </c>
    </row>
    <row r="60" spans="2:11" ht="12.75">
      <c r="B60" s="1">
        <v>2</v>
      </c>
      <c r="D60" s="1">
        <f t="shared" si="8"/>
        <v>1</v>
      </c>
      <c r="E60" s="1">
        <f t="shared" si="9"/>
        <v>1</v>
      </c>
      <c r="F60" s="1">
        <f t="shared" si="10"/>
        <v>5</v>
      </c>
      <c r="H60" s="1">
        <v>2</v>
      </c>
      <c r="K60" s="1">
        <f t="shared" si="13"/>
        <v>1</v>
      </c>
    </row>
    <row r="61" spans="2:11" ht="12.75">
      <c r="B61" s="1">
        <v>1</v>
      </c>
      <c r="D61" s="1">
        <f t="shared" si="8"/>
        <v>0</v>
      </c>
      <c r="E61" s="1">
        <f t="shared" si="9"/>
        <v>0</v>
      </c>
      <c r="F61" s="1">
        <f t="shared" si="10"/>
        <v>4</v>
      </c>
      <c r="H61" s="1">
        <v>1</v>
      </c>
      <c r="K61" s="1">
        <f t="shared" si="13"/>
        <v>0</v>
      </c>
    </row>
    <row r="62" spans="2:6" ht="12.75">
      <c r="B62" s="1">
        <v>0</v>
      </c>
      <c r="F62" s="1">
        <f t="shared" si="10"/>
        <v>3</v>
      </c>
    </row>
  </sheetData>
  <sheetProtection password="8D3F" sheet="1"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="72" zoomScaleNormal="72" zoomScalePageLayoutView="0" workbookViewId="0" topLeftCell="A1">
      <selection activeCell="E2" sqref="E2"/>
    </sheetView>
  </sheetViews>
  <sheetFormatPr defaultColWidth="11.57421875" defaultRowHeight="12.75"/>
  <cols>
    <col min="1" max="16384" width="11.57421875" style="1" customWidth="1"/>
  </cols>
  <sheetData>
    <row r="1" spans="1:11" ht="12.75">
      <c r="A1" s="1" t="s">
        <v>178</v>
      </c>
      <c r="B1" s="1" t="s">
        <v>190</v>
      </c>
      <c r="C1" s="1" t="s">
        <v>179</v>
      </c>
      <c r="D1" s="1" t="s">
        <v>180</v>
      </c>
      <c r="E1" s="1" t="s">
        <v>181</v>
      </c>
      <c r="F1" s="1" t="s">
        <v>182</v>
      </c>
      <c r="G1" s="1" t="s">
        <v>183</v>
      </c>
      <c r="H1" s="1" t="s">
        <v>190</v>
      </c>
      <c r="I1" s="1" t="s">
        <v>179</v>
      </c>
      <c r="J1" s="1" t="s">
        <v>180</v>
      </c>
      <c r="K1" s="1" t="s">
        <v>184</v>
      </c>
    </row>
    <row r="2" spans="2:11" ht="12.75">
      <c r="B2" s="1">
        <v>50</v>
      </c>
      <c r="C2" s="1">
        <f aca="true" t="shared" si="0" ref="C2:C33">IF($B2=0,0,IF($B2&lt;=19,3*($B2+2),IF($B2=20,65,$B2+45)))</f>
        <v>95</v>
      </c>
      <c r="D2" s="1">
        <f aca="true" t="shared" si="1" ref="D2:D33">IF($B2=0,0,IF($B2&lt;=18,3*($B2+3),IF($B2=19,65,$B2+46)))</f>
        <v>96</v>
      </c>
      <c r="E2" s="1">
        <f aca="true" t="shared" si="2" ref="E2:E33">IF($B2=0,0,IF($B2&lt;=16,3*($B2+5),IF($B2=17,65,$B2+48)))</f>
        <v>98</v>
      </c>
      <c r="F2" s="1">
        <f aca="true" t="shared" si="3" ref="F2:F33">IF($B2=0,0,IF($B2&lt;=15,3*($B2+6),IF($B2=16,65,$B2+49)))</f>
        <v>99</v>
      </c>
      <c r="H2"/>
      <c r="I2" s="1">
        <f aca="true" t="shared" si="4" ref="I2:J21">IF($B2=0,0,IF($B2&lt;=14,3*($B2+7),IF($B2=15,65,$B2+50)))</f>
        <v>100</v>
      </c>
      <c r="J2" s="1">
        <f t="shared" si="4"/>
        <v>100</v>
      </c>
      <c r="K2" s="1">
        <f aca="true" t="shared" si="5" ref="K2:K33">IF($B2=0,0,IF($B2&lt;=13,3*($B2+8),IF($B2=14,65,$B2+51)))</f>
        <v>101</v>
      </c>
    </row>
    <row r="3" spans="2:11" ht="12.75">
      <c r="B3" s="1">
        <v>49</v>
      </c>
      <c r="C3" s="1">
        <f t="shared" si="0"/>
        <v>94</v>
      </c>
      <c r="D3" s="1">
        <f t="shared" si="1"/>
        <v>95</v>
      </c>
      <c r="E3" s="1">
        <f t="shared" si="2"/>
        <v>97</v>
      </c>
      <c r="F3" s="1">
        <f t="shared" si="3"/>
        <v>98</v>
      </c>
      <c r="H3"/>
      <c r="I3" s="1">
        <f t="shared" si="4"/>
        <v>99</v>
      </c>
      <c r="J3" s="1">
        <f t="shared" si="4"/>
        <v>99</v>
      </c>
      <c r="K3" s="1">
        <f t="shared" si="5"/>
        <v>100</v>
      </c>
    </row>
    <row r="4" spans="2:11" ht="12.75">
      <c r="B4" s="1">
        <v>48</v>
      </c>
      <c r="C4" s="1">
        <f t="shared" si="0"/>
        <v>93</v>
      </c>
      <c r="D4" s="1">
        <f t="shared" si="1"/>
        <v>94</v>
      </c>
      <c r="E4" s="1">
        <f t="shared" si="2"/>
        <v>96</v>
      </c>
      <c r="F4" s="1">
        <f t="shared" si="3"/>
        <v>97</v>
      </c>
      <c r="H4"/>
      <c r="I4" s="1">
        <f t="shared" si="4"/>
        <v>98</v>
      </c>
      <c r="J4" s="1">
        <f t="shared" si="4"/>
        <v>98</v>
      </c>
      <c r="K4" s="1">
        <f t="shared" si="5"/>
        <v>99</v>
      </c>
    </row>
    <row r="5" spans="2:11" ht="12.75">
      <c r="B5" s="1">
        <v>47</v>
      </c>
      <c r="C5" s="1">
        <f t="shared" si="0"/>
        <v>92</v>
      </c>
      <c r="D5" s="1">
        <f t="shared" si="1"/>
        <v>93</v>
      </c>
      <c r="E5" s="1">
        <f t="shared" si="2"/>
        <v>95</v>
      </c>
      <c r="F5" s="1">
        <f t="shared" si="3"/>
        <v>96</v>
      </c>
      <c r="H5"/>
      <c r="I5" s="1">
        <f t="shared" si="4"/>
        <v>97</v>
      </c>
      <c r="J5" s="1">
        <f t="shared" si="4"/>
        <v>97</v>
      </c>
      <c r="K5" s="1">
        <f t="shared" si="5"/>
        <v>98</v>
      </c>
    </row>
    <row r="6" spans="2:11" ht="12.75">
      <c r="B6" s="1">
        <v>46</v>
      </c>
      <c r="C6" s="1">
        <f t="shared" si="0"/>
        <v>91</v>
      </c>
      <c r="D6" s="1">
        <f t="shared" si="1"/>
        <v>92</v>
      </c>
      <c r="E6" s="1">
        <f t="shared" si="2"/>
        <v>94</v>
      </c>
      <c r="F6" s="1">
        <f t="shared" si="3"/>
        <v>95</v>
      </c>
      <c r="G6" s="5" t="s">
        <v>185</v>
      </c>
      <c r="H6"/>
      <c r="I6" s="1">
        <f t="shared" si="4"/>
        <v>96</v>
      </c>
      <c r="J6" s="1">
        <f t="shared" si="4"/>
        <v>96</v>
      </c>
      <c r="K6" s="1">
        <f t="shared" si="5"/>
        <v>97</v>
      </c>
    </row>
    <row r="7" spans="2:11" ht="12.75">
      <c r="B7" s="1">
        <v>45</v>
      </c>
      <c r="C7" s="1">
        <f t="shared" si="0"/>
        <v>90</v>
      </c>
      <c r="D7" s="1">
        <f t="shared" si="1"/>
        <v>91</v>
      </c>
      <c r="E7" s="1">
        <f t="shared" si="2"/>
        <v>93</v>
      </c>
      <c r="F7" s="1">
        <f t="shared" si="3"/>
        <v>94</v>
      </c>
      <c r="G7" s="5" t="s">
        <v>186</v>
      </c>
      <c r="H7"/>
      <c r="I7" s="1">
        <f t="shared" si="4"/>
        <v>95</v>
      </c>
      <c r="J7" s="1">
        <f t="shared" si="4"/>
        <v>95</v>
      </c>
      <c r="K7" s="1">
        <f t="shared" si="5"/>
        <v>96</v>
      </c>
    </row>
    <row r="8" spans="2:11" ht="12.75">
      <c r="B8" s="1">
        <v>44</v>
      </c>
      <c r="C8" s="1">
        <f t="shared" si="0"/>
        <v>89</v>
      </c>
      <c r="D8" s="1">
        <f t="shared" si="1"/>
        <v>90</v>
      </c>
      <c r="E8" s="1">
        <f t="shared" si="2"/>
        <v>92</v>
      </c>
      <c r="F8" s="1">
        <f t="shared" si="3"/>
        <v>93</v>
      </c>
      <c r="G8" s="5" t="s">
        <v>187</v>
      </c>
      <c r="H8"/>
      <c r="I8" s="1">
        <f t="shared" si="4"/>
        <v>94</v>
      </c>
      <c r="J8" s="1">
        <f t="shared" si="4"/>
        <v>94</v>
      </c>
      <c r="K8" s="1">
        <f t="shared" si="5"/>
        <v>95</v>
      </c>
    </row>
    <row r="9" spans="2:11" ht="12.75">
      <c r="B9" s="1">
        <v>43</v>
      </c>
      <c r="C9" s="1">
        <f t="shared" si="0"/>
        <v>88</v>
      </c>
      <c r="D9" s="1">
        <f t="shared" si="1"/>
        <v>89</v>
      </c>
      <c r="E9" s="1">
        <f t="shared" si="2"/>
        <v>91</v>
      </c>
      <c r="F9" s="1">
        <f t="shared" si="3"/>
        <v>92</v>
      </c>
      <c r="G9" s="5" t="s">
        <v>188</v>
      </c>
      <c r="H9"/>
      <c r="I9" s="1">
        <f t="shared" si="4"/>
        <v>93</v>
      </c>
      <c r="J9" s="1">
        <f t="shared" si="4"/>
        <v>93</v>
      </c>
      <c r="K9" s="1">
        <f t="shared" si="5"/>
        <v>94</v>
      </c>
    </row>
    <row r="10" spans="2:11" ht="12.75">
      <c r="B10" s="1">
        <v>42</v>
      </c>
      <c r="C10" s="1">
        <f t="shared" si="0"/>
        <v>87</v>
      </c>
      <c r="D10" s="1">
        <f t="shared" si="1"/>
        <v>88</v>
      </c>
      <c r="E10" s="1">
        <f t="shared" si="2"/>
        <v>90</v>
      </c>
      <c r="F10" s="1">
        <f t="shared" si="3"/>
        <v>91</v>
      </c>
      <c r="G10" s="5" t="s">
        <v>185</v>
      </c>
      <c r="H10"/>
      <c r="I10" s="1">
        <f t="shared" si="4"/>
        <v>92</v>
      </c>
      <c r="J10" s="1">
        <f t="shared" si="4"/>
        <v>92</v>
      </c>
      <c r="K10" s="1">
        <f t="shared" si="5"/>
        <v>93</v>
      </c>
    </row>
    <row r="11" spans="2:11" ht="12.75">
      <c r="B11" s="1">
        <v>41</v>
      </c>
      <c r="C11" s="1">
        <f t="shared" si="0"/>
        <v>86</v>
      </c>
      <c r="D11" s="1">
        <f t="shared" si="1"/>
        <v>87</v>
      </c>
      <c r="E11" s="1">
        <f t="shared" si="2"/>
        <v>89</v>
      </c>
      <c r="F11" s="1">
        <f t="shared" si="3"/>
        <v>90</v>
      </c>
      <c r="H11"/>
      <c r="I11" s="1">
        <f t="shared" si="4"/>
        <v>91</v>
      </c>
      <c r="J11" s="1">
        <f t="shared" si="4"/>
        <v>91</v>
      </c>
      <c r="K11" s="1">
        <f t="shared" si="5"/>
        <v>92</v>
      </c>
    </row>
    <row r="12" spans="2:11" ht="12.75">
      <c r="B12" s="1">
        <v>40</v>
      </c>
      <c r="C12" s="1">
        <f t="shared" si="0"/>
        <v>85</v>
      </c>
      <c r="D12" s="1">
        <f t="shared" si="1"/>
        <v>86</v>
      </c>
      <c r="E12" s="1">
        <f t="shared" si="2"/>
        <v>88</v>
      </c>
      <c r="F12" s="1">
        <f t="shared" si="3"/>
        <v>89</v>
      </c>
      <c r="H12"/>
      <c r="I12" s="1">
        <f t="shared" si="4"/>
        <v>90</v>
      </c>
      <c r="J12" s="1">
        <f t="shared" si="4"/>
        <v>90</v>
      </c>
      <c r="K12" s="1">
        <f t="shared" si="5"/>
        <v>91</v>
      </c>
    </row>
    <row r="13" spans="2:11" ht="12.75">
      <c r="B13" s="1">
        <v>39</v>
      </c>
      <c r="C13" s="1">
        <f t="shared" si="0"/>
        <v>84</v>
      </c>
      <c r="D13" s="1">
        <f t="shared" si="1"/>
        <v>85</v>
      </c>
      <c r="E13" s="1">
        <f t="shared" si="2"/>
        <v>87</v>
      </c>
      <c r="F13" s="1">
        <f t="shared" si="3"/>
        <v>88</v>
      </c>
      <c r="H13"/>
      <c r="I13" s="1">
        <f t="shared" si="4"/>
        <v>89</v>
      </c>
      <c r="J13" s="1">
        <f t="shared" si="4"/>
        <v>89</v>
      </c>
      <c r="K13" s="1">
        <f t="shared" si="5"/>
        <v>90</v>
      </c>
    </row>
    <row r="14" spans="2:11" ht="12.75">
      <c r="B14" s="1">
        <v>38</v>
      </c>
      <c r="C14" s="1">
        <f t="shared" si="0"/>
        <v>83</v>
      </c>
      <c r="D14" s="1">
        <f t="shared" si="1"/>
        <v>84</v>
      </c>
      <c r="E14" s="1">
        <f t="shared" si="2"/>
        <v>86</v>
      </c>
      <c r="F14" s="1">
        <f t="shared" si="3"/>
        <v>87</v>
      </c>
      <c r="H14"/>
      <c r="I14" s="1">
        <f t="shared" si="4"/>
        <v>88</v>
      </c>
      <c r="J14" s="1">
        <f t="shared" si="4"/>
        <v>88</v>
      </c>
      <c r="K14" s="1">
        <f t="shared" si="5"/>
        <v>89</v>
      </c>
    </row>
    <row r="15" spans="2:11" ht="12.75">
      <c r="B15" s="1">
        <v>37</v>
      </c>
      <c r="C15" s="1">
        <f t="shared" si="0"/>
        <v>82</v>
      </c>
      <c r="D15" s="1">
        <f t="shared" si="1"/>
        <v>83</v>
      </c>
      <c r="E15" s="1">
        <f t="shared" si="2"/>
        <v>85</v>
      </c>
      <c r="F15" s="1">
        <f t="shared" si="3"/>
        <v>86</v>
      </c>
      <c r="H15"/>
      <c r="I15" s="1">
        <f t="shared" si="4"/>
        <v>87</v>
      </c>
      <c r="J15" s="1">
        <f t="shared" si="4"/>
        <v>87</v>
      </c>
      <c r="K15" s="1">
        <f t="shared" si="5"/>
        <v>88</v>
      </c>
    </row>
    <row r="16" spans="2:11" ht="12.75">
      <c r="B16" s="1">
        <v>36</v>
      </c>
      <c r="C16" s="1">
        <f t="shared" si="0"/>
        <v>81</v>
      </c>
      <c r="D16" s="1">
        <f t="shared" si="1"/>
        <v>82</v>
      </c>
      <c r="E16" s="1">
        <f t="shared" si="2"/>
        <v>84</v>
      </c>
      <c r="F16" s="1">
        <f t="shared" si="3"/>
        <v>85</v>
      </c>
      <c r="H16"/>
      <c r="I16" s="1">
        <f t="shared" si="4"/>
        <v>86</v>
      </c>
      <c r="J16" s="1">
        <f t="shared" si="4"/>
        <v>86</v>
      </c>
      <c r="K16" s="1">
        <f t="shared" si="5"/>
        <v>87</v>
      </c>
    </row>
    <row r="17" spans="2:11" ht="12.75">
      <c r="B17" s="1">
        <v>35</v>
      </c>
      <c r="C17" s="1">
        <f t="shared" si="0"/>
        <v>80</v>
      </c>
      <c r="D17" s="1">
        <f t="shared" si="1"/>
        <v>81</v>
      </c>
      <c r="E17" s="1">
        <f t="shared" si="2"/>
        <v>83</v>
      </c>
      <c r="F17" s="1">
        <f t="shared" si="3"/>
        <v>84</v>
      </c>
      <c r="H17"/>
      <c r="I17" s="1">
        <f t="shared" si="4"/>
        <v>85</v>
      </c>
      <c r="J17" s="1">
        <f t="shared" si="4"/>
        <v>85</v>
      </c>
      <c r="K17" s="1">
        <f t="shared" si="5"/>
        <v>86</v>
      </c>
    </row>
    <row r="18" spans="2:11" ht="12.75">
      <c r="B18" s="1">
        <v>34</v>
      </c>
      <c r="C18" s="1">
        <f t="shared" si="0"/>
        <v>79</v>
      </c>
      <c r="D18" s="1">
        <f t="shared" si="1"/>
        <v>80</v>
      </c>
      <c r="E18" s="1">
        <f t="shared" si="2"/>
        <v>82</v>
      </c>
      <c r="F18" s="1">
        <f t="shared" si="3"/>
        <v>83</v>
      </c>
      <c r="H18"/>
      <c r="I18" s="1">
        <f t="shared" si="4"/>
        <v>84</v>
      </c>
      <c r="J18" s="1">
        <f t="shared" si="4"/>
        <v>84</v>
      </c>
      <c r="K18" s="1">
        <f t="shared" si="5"/>
        <v>85</v>
      </c>
    </row>
    <row r="19" spans="2:11" ht="12.75">
      <c r="B19" s="1">
        <v>33</v>
      </c>
      <c r="C19" s="1">
        <f t="shared" si="0"/>
        <v>78</v>
      </c>
      <c r="D19" s="1">
        <f t="shared" si="1"/>
        <v>79</v>
      </c>
      <c r="E19" s="1">
        <f t="shared" si="2"/>
        <v>81</v>
      </c>
      <c r="F19" s="1">
        <f t="shared" si="3"/>
        <v>82</v>
      </c>
      <c r="H19"/>
      <c r="I19" s="1">
        <f t="shared" si="4"/>
        <v>83</v>
      </c>
      <c r="J19" s="1">
        <f t="shared" si="4"/>
        <v>83</v>
      </c>
      <c r="K19" s="1">
        <f t="shared" si="5"/>
        <v>84</v>
      </c>
    </row>
    <row r="20" spans="2:11" ht="12.75">
      <c r="B20" s="1">
        <v>32</v>
      </c>
      <c r="C20" s="1">
        <f t="shared" si="0"/>
        <v>77</v>
      </c>
      <c r="D20" s="1">
        <f t="shared" si="1"/>
        <v>78</v>
      </c>
      <c r="E20" s="1">
        <f t="shared" si="2"/>
        <v>80</v>
      </c>
      <c r="F20" s="1">
        <f t="shared" si="3"/>
        <v>81</v>
      </c>
      <c r="H20"/>
      <c r="I20" s="1">
        <f t="shared" si="4"/>
        <v>82</v>
      </c>
      <c r="J20" s="1">
        <f t="shared" si="4"/>
        <v>82</v>
      </c>
      <c r="K20" s="1">
        <f t="shared" si="5"/>
        <v>83</v>
      </c>
    </row>
    <row r="21" spans="2:11" ht="12.75">
      <c r="B21" s="1">
        <v>31</v>
      </c>
      <c r="C21" s="1">
        <f t="shared" si="0"/>
        <v>76</v>
      </c>
      <c r="D21" s="1">
        <f t="shared" si="1"/>
        <v>77</v>
      </c>
      <c r="E21" s="1">
        <f t="shared" si="2"/>
        <v>79</v>
      </c>
      <c r="F21" s="1">
        <f t="shared" si="3"/>
        <v>80</v>
      </c>
      <c r="H21"/>
      <c r="I21" s="1">
        <f t="shared" si="4"/>
        <v>81</v>
      </c>
      <c r="J21" s="1">
        <f t="shared" si="4"/>
        <v>81</v>
      </c>
      <c r="K21" s="1">
        <f t="shared" si="5"/>
        <v>82</v>
      </c>
    </row>
    <row r="22" spans="2:11" ht="12.75">
      <c r="B22" s="1">
        <v>30</v>
      </c>
      <c r="C22" s="1">
        <f t="shared" si="0"/>
        <v>75</v>
      </c>
      <c r="D22" s="1">
        <f t="shared" si="1"/>
        <v>76</v>
      </c>
      <c r="E22" s="1">
        <f t="shared" si="2"/>
        <v>78</v>
      </c>
      <c r="F22" s="1">
        <f t="shared" si="3"/>
        <v>79</v>
      </c>
      <c r="H22"/>
      <c r="I22" s="1">
        <f aca="true" t="shared" si="6" ref="I22:J41">IF($B22=0,0,IF($B22&lt;=14,3*($B22+7),IF($B22=15,65,$B22+50)))</f>
        <v>80</v>
      </c>
      <c r="J22" s="1">
        <f t="shared" si="6"/>
        <v>80</v>
      </c>
      <c r="K22" s="1">
        <f t="shared" si="5"/>
        <v>81</v>
      </c>
    </row>
    <row r="23" spans="2:11" ht="12.75">
      <c r="B23" s="1">
        <v>29</v>
      </c>
      <c r="C23" s="1">
        <f t="shared" si="0"/>
        <v>74</v>
      </c>
      <c r="D23" s="1">
        <f t="shared" si="1"/>
        <v>75</v>
      </c>
      <c r="E23" s="1">
        <f t="shared" si="2"/>
        <v>77</v>
      </c>
      <c r="F23" s="1">
        <f t="shared" si="3"/>
        <v>78</v>
      </c>
      <c r="H23"/>
      <c r="I23" s="1">
        <f t="shared" si="6"/>
        <v>79</v>
      </c>
      <c r="J23" s="1">
        <f t="shared" si="6"/>
        <v>79</v>
      </c>
      <c r="K23" s="1">
        <f t="shared" si="5"/>
        <v>80</v>
      </c>
    </row>
    <row r="24" spans="2:11" ht="12.75">
      <c r="B24" s="1">
        <v>28</v>
      </c>
      <c r="C24" s="1">
        <f t="shared" si="0"/>
        <v>73</v>
      </c>
      <c r="D24" s="1">
        <f t="shared" si="1"/>
        <v>74</v>
      </c>
      <c r="E24" s="1">
        <f t="shared" si="2"/>
        <v>76</v>
      </c>
      <c r="F24" s="1">
        <f t="shared" si="3"/>
        <v>77</v>
      </c>
      <c r="H24"/>
      <c r="I24" s="1">
        <f t="shared" si="6"/>
        <v>78</v>
      </c>
      <c r="J24" s="1">
        <f t="shared" si="6"/>
        <v>78</v>
      </c>
      <c r="K24" s="1">
        <f t="shared" si="5"/>
        <v>79</v>
      </c>
    </row>
    <row r="25" spans="2:11" ht="12.75">
      <c r="B25" s="1">
        <v>27</v>
      </c>
      <c r="C25" s="1">
        <f t="shared" si="0"/>
        <v>72</v>
      </c>
      <c r="D25" s="1">
        <f t="shared" si="1"/>
        <v>73</v>
      </c>
      <c r="E25" s="1">
        <f t="shared" si="2"/>
        <v>75</v>
      </c>
      <c r="F25" s="1">
        <f t="shared" si="3"/>
        <v>76</v>
      </c>
      <c r="H25"/>
      <c r="I25" s="1">
        <f t="shared" si="6"/>
        <v>77</v>
      </c>
      <c r="J25" s="1">
        <f t="shared" si="6"/>
        <v>77</v>
      </c>
      <c r="K25" s="1">
        <f t="shared" si="5"/>
        <v>78</v>
      </c>
    </row>
    <row r="26" spans="2:11" ht="12.75">
      <c r="B26" s="1">
        <v>26</v>
      </c>
      <c r="C26" s="1">
        <f t="shared" si="0"/>
        <v>71</v>
      </c>
      <c r="D26" s="1">
        <f t="shared" si="1"/>
        <v>72</v>
      </c>
      <c r="E26" s="1">
        <f t="shared" si="2"/>
        <v>74</v>
      </c>
      <c r="F26" s="1">
        <f t="shared" si="3"/>
        <v>75</v>
      </c>
      <c r="H26"/>
      <c r="I26" s="1">
        <f t="shared" si="6"/>
        <v>76</v>
      </c>
      <c r="J26" s="1">
        <f t="shared" si="6"/>
        <v>76</v>
      </c>
      <c r="K26" s="1">
        <f t="shared" si="5"/>
        <v>77</v>
      </c>
    </row>
    <row r="27" spans="2:11" ht="12.75">
      <c r="B27" s="1">
        <v>25</v>
      </c>
      <c r="C27" s="1">
        <f t="shared" si="0"/>
        <v>70</v>
      </c>
      <c r="D27" s="1">
        <f t="shared" si="1"/>
        <v>71</v>
      </c>
      <c r="E27" s="1">
        <f t="shared" si="2"/>
        <v>73</v>
      </c>
      <c r="F27" s="1">
        <f t="shared" si="3"/>
        <v>74</v>
      </c>
      <c r="H27"/>
      <c r="I27" s="1">
        <f t="shared" si="6"/>
        <v>75</v>
      </c>
      <c r="J27" s="1">
        <f t="shared" si="6"/>
        <v>75</v>
      </c>
      <c r="K27" s="1">
        <f t="shared" si="5"/>
        <v>76</v>
      </c>
    </row>
    <row r="28" spans="2:11" ht="12.75">
      <c r="B28" s="1">
        <v>24</v>
      </c>
      <c r="C28" s="1">
        <f t="shared" si="0"/>
        <v>69</v>
      </c>
      <c r="D28" s="1">
        <f t="shared" si="1"/>
        <v>70</v>
      </c>
      <c r="E28" s="1">
        <f t="shared" si="2"/>
        <v>72</v>
      </c>
      <c r="F28" s="1">
        <f t="shared" si="3"/>
        <v>73</v>
      </c>
      <c r="H28"/>
      <c r="I28" s="1">
        <f t="shared" si="6"/>
        <v>74</v>
      </c>
      <c r="J28" s="1">
        <f t="shared" si="6"/>
        <v>74</v>
      </c>
      <c r="K28" s="1">
        <f t="shared" si="5"/>
        <v>75</v>
      </c>
    </row>
    <row r="29" spans="2:11" ht="12.75">
      <c r="B29" s="1">
        <v>23</v>
      </c>
      <c r="C29" s="1">
        <f t="shared" si="0"/>
        <v>68</v>
      </c>
      <c r="D29" s="1">
        <f t="shared" si="1"/>
        <v>69</v>
      </c>
      <c r="E29" s="1">
        <f t="shared" si="2"/>
        <v>71</v>
      </c>
      <c r="F29" s="1">
        <f t="shared" si="3"/>
        <v>72</v>
      </c>
      <c r="H29"/>
      <c r="I29" s="1">
        <f t="shared" si="6"/>
        <v>73</v>
      </c>
      <c r="J29" s="1">
        <f t="shared" si="6"/>
        <v>73</v>
      </c>
      <c r="K29" s="1">
        <f t="shared" si="5"/>
        <v>74</v>
      </c>
    </row>
    <row r="30" spans="2:11" ht="12.75">
      <c r="B30" s="1">
        <v>22</v>
      </c>
      <c r="C30" s="1">
        <f t="shared" si="0"/>
        <v>67</v>
      </c>
      <c r="D30" s="1">
        <f t="shared" si="1"/>
        <v>68</v>
      </c>
      <c r="E30" s="1">
        <f t="shared" si="2"/>
        <v>70</v>
      </c>
      <c r="F30" s="1">
        <f t="shared" si="3"/>
        <v>71</v>
      </c>
      <c r="H30"/>
      <c r="I30" s="1">
        <f t="shared" si="6"/>
        <v>72</v>
      </c>
      <c r="J30" s="1">
        <f t="shared" si="6"/>
        <v>72</v>
      </c>
      <c r="K30" s="1">
        <f t="shared" si="5"/>
        <v>73</v>
      </c>
    </row>
    <row r="31" spans="2:11" ht="12.75">
      <c r="B31" s="1">
        <v>21</v>
      </c>
      <c r="C31" s="1">
        <f t="shared" si="0"/>
        <v>66</v>
      </c>
      <c r="D31" s="1">
        <f t="shared" si="1"/>
        <v>67</v>
      </c>
      <c r="E31" s="1">
        <f t="shared" si="2"/>
        <v>69</v>
      </c>
      <c r="F31" s="1">
        <f t="shared" si="3"/>
        <v>70</v>
      </c>
      <c r="H31"/>
      <c r="I31" s="1">
        <f t="shared" si="6"/>
        <v>71</v>
      </c>
      <c r="J31" s="1">
        <f t="shared" si="6"/>
        <v>71</v>
      </c>
      <c r="K31" s="1">
        <f t="shared" si="5"/>
        <v>72</v>
      </c>
    </row>
    <row r="32" spans="2:11" ht="12.75">
      <c r="B32" s="1">
        <v>20</v>
      </c>
      <c r="C32" s="1">
        <f t="shared" si="0"/>
        <v>65</v>
      </c>
      <c r="D32" s="1">
        <f t="shared" si="1"/>
        <v>66</v>
      </c>
      <c r="E32" s="1">
        <f t="shared" si="2"/>
        <v>68</v>
      </c>
      <c r="F32" s="1">
        <f t="shared" si="3"/>
        <v>69</v>
      </c>
      <c r="H32"/>
      <c r="I32" s="1">
        <f t="shared" si="6"/>
        <v>70</v>
      </c>
      <c r="J32" s="1">
        <f t="shared" si="6"/>
        <v>70</v>
      </c>
      <c r="K32" s="1">
        <f t="shared" si="5"/>
        <v>71</v>
      </c>
    </row>
    <row r="33" spans="2:11" ht="12.75">
      <c r="B33" s="1">
        <v>19</v>
      </c>
      <c r="C33" s="1">
        <f t="shared" si="0"/>
        <v>63</v>
      </c>
      <c r="D33" s="1">
        <f t="shared" si="1"/>
        <v>65</v>
      </c>
      <c r="E33" s="1">
        <f t="shared" si="2"/>
        <v>67</v>
      </c>
      <c r="F33" s="1">
        <f t="shared" si="3"/>
        <v>68</v>
      </c>
      <c r="H33"/>
      <c r="I33" s="1">
        <f t="shared" si="6"/>
        <v>69</v>
      </c>
      <c r="J33" s="1">
        <f t="shared" si="6"/>
        <v>69</v>
      </c>
      <c r="K33" s="1">
        <f t="shared" si="5"/>
        <v>70</v>
      </c>
    </row>
    <row r="34" spans="2:11" ht="12.75">
      <c r="B34" s="1">
        <v>18</v>
      </c>
      <c r="C34" s="1">
        <f aca="true" t="shared" si="7" ref="C34:C52">IF($B34=0,0,IF($B34&lt;=19,3*($B34+2),IF($B34=20,65,$B34+45)))</f>
        <v>60</v>
      </c>
      <c r="D34" s="1">
        <f aca="true" t="shared" si="8" ref="D34:D52">IF($B34=0,0,IF($B34&lt;=18,3*($B34+3),IF($B34=19,65,$B34+46)))</f>
        <v>63</v>
      </c>
      <c r="E34" s="1">
        <f aca="true" t="shared" si="9" ref="E34:E52">IF($B34=0,0,IF($B34&lt;=16,3*($B34+5),IF($B34=17,65,$B34+48)))</f>
        <v>66</v>
      </c>
      <c r="F34" s="1">
        <f aca="true" t="shared" si="10" ref="F34:F52">IF($B34=0,0,IF($B34&lt;=15,3*($B34+6),IF($B34=16,65,$B34+49)))</f>
        <v>67</v>
      </c>
      <c r="H34"/>
      <c r="I34" s="1">
        <f t="shared" si="6"/>
        <v>68</v>
      </c>
      <c r="J34" s="1">
        <f t="shared" si="6"/>
        <v>68</v>
      </c>
      <c r="K34" s="1">
        <f aca="true" t="shared" si="11" ref="K34:K52">IF($B34=0,0,IF($B34&lt;=13,3*($B34+8),IF($B34=14,65,$B34+51)))</f>
        <v>69</v>
      </c>
    </row>
    <row r="35" spans="2:11" ht="12.75">
      <c r="B35" s="1">
        <v>17</v>
      </c>
      <c r="C35" s="1">
        <f t="shared" si="7"/>
        <v>57</v>
      </c>
      <c r="D35" s="1">
        <f t="shared" si="8"/>
        <v>60</v>
      </c>
      <c r="E35" s="1">
        <f t="shared" si="9"/>
        <v>65</v>
      </c>
      <c r="F35" s="1">
        <f t="shared" si="10"/>
        <v>66</v>
      </c>
      <c r="H35"/>
      <c r="I35" s="1">
        <f t="shared" si="6"/>
        <v>67</v>
      </c>
      <c r="J35" s="1">
        <f t="shared" si="6"/>
        <v>67</v>
      </c>
      <c r="K35" s="1">
        <f t="shared" si="11"/>
        <v>68</v>
      </c>
    </row>
    <row r="36" spans="2:11" ht="12.75">
      <c r="B36" s="1">
        <v>16</v>
      </c>
      <c r="C36" s="1">
        <f t="shared" si="7"/>
        <v>54</v>
      </c>
      <c r="D36" s="1">
        <f t="shared" si="8"/>
        <v>57</v>
      </c>
      <c r="E36" s="1">
        <f t="shared" si="9"/>
        <v>63</v>
      </c>
      <c r="F36" s="1">
        <f t="shared" si="10"/>
        <v>65</v>
      </c>
      <c r="H36"/>
      <c r="I36" s="1">
        <f t="shared" si="6"/>
        <v>66</v>
      </c>
      <c r="J36" s="1">
        <f t="shared" si="6"/>
        <v>66</v>
      </c>
      <c r="K36" s="1">
        <f t="shared" si="11"/>
        <v>67</v>
      </c>
    </row>
    <row r="37" spans="2:11" ht="12.75">
      <c r="B37" s="1">
        <v>15</v>
      </c>
      <c r="C37" s="1">
        <f t="shared" si="7"/>
        <v>51</v>
      </c>
      <c r="D37" s="1">
        <f t="shared" si="8"/>
        <v>54</v>
      </c>
      <c r="E37" s="1">
        <f t="shared" si="9"/>
        <v>60</v>
      </c>
      <c r="F37" s="1">
        <f t="shared" si="10"/>
        <v>63</v>
      </c>
      <c r="H37"/>
      <c r="I37" s="1">
        <f t="shared" si="6"/>
        <v>65</v>
      </c>
      <c r="J37" s="1">
        <f t="shared" si="6"/>
        <v>65</v>
      </c>
      <c r="K37" s="1">
        <f t="shared" si="11"/>
        <v>66</v>
      </c>
    </row>
    <row r="38" spans="2:11" ht="12.75">
      <c r="B38" s="1">
        <v>14</v>
      </c>
      <c r="C38" s="1">
        <f t="shared" si="7"/>
        <v>48</v>
      </c>
      <c r="D38" s="1">
        <f t="shared" si="8"/>
        <v>51</v>
      </c>
      <c r="E38" s="1">
        <f t="shared" si="9"/>
        <v>57</v>
      </c>
      <c r="F38" s="1">
        <f t="shared" si="10"/>
        <v>60</v>
      </c>
      <c r="H38"/>
      <c r="I38" s="1">
        <f t="shared" si="6"/>
        <v>63</v>
      </c>
      <c r="J38" s="1">
        <f t="shared" si="6"/>
        <v>63</v>
      </c>
      <c r="K38" s="1">
        <f t="shared" si="11"/>
        <v>65</v>
      </c>
    </row>
    <row r="39" spans="2:11" ht="12.75">
      <c r="B39" s="1">
        <v>13</v>
      </c>
      <c r="C39" s="1">
        <f t="shared" si="7"/>
        <v>45</v>
      </c>
      <c r="D39" s="1">
        <f t="shared" si="8"/>
        <v>48</v>
      </c>
      <c r="E39" s="1">
        <f t="shared" si="9"/>
        <v>54</v>
      </c>
      <c r="F39" s="1">
        <f t="shared" si="10"/>
        <v>57</v>
      </c>
      <c r="H39"/>
      <c r="I39" s="1">
        <f t="shared" si="6"/>
        <v>60</v>
      </c>
      <c r="J39" s="1">
        <f t="shared" si="6"/>
        <v>60</v>
      </c>
      <c r="K39" s="1">
        <f t="shared" si="11"/>
        <v>63</v>
      </c>
    </row>
    <row r="40" spans="2:11" ht="12.75">
      <c r="B40" s="1">
        <v>12</v>
      </c>
      <c r="C40" s="1">
        <f t="shared" si="7"/>
        <v>42</v>
      </c>
      <c r="D40" s="1">
        <f t="shared" si="8"/>
        <v>45</v>
      </c>
      <c r="E40" s="1">
        <f t="shared" si="9"/>
        <v>51</v>
      </c>
      <c r="F40" s="1">
        <f t="shared" si="10"/>
        <v>54</v>
      </c>
      <c r="H40"/>
      <c r="I40" s="1">
        <f t="shared" si="6"/>
        <v>57</v>
      </c>
      <c r="J40" s="1">
        <f t="shared" si="6"/>
        <v>57</v>
      </c>
      <c r="K40" s="1">
        <f t="shared" si="11"/>
        <v>60</v>
      </c>
    </row>
    <row r="41" spans="2:11" ht="12.75">
      <c r="B41" s="1">
        <v>11</v>
      </c>
      <c r="C41" s="1">
        <f t="shared" si="7"/>
        <v>39</v>
      </c>
      <c r="D41" s="1">
        <f t="shared" si="8"/>
        <v>42</v>
      </c>
      <c r="E41" s="1">
        <f t="shared" si="9"/>
        <v>48</v>
      </c>
      <c r="F41" s="1">
        <f t="shared" si="10"/>
        <v>51</v>
      </c>
      <c r="H41"/>
      <c r="I41" s="1">
        <f t="shared" si="6"/>
        <v>54</v>
      </c>
      <c r="J41" s="1">
        <f t="shared" si="6"/>
        <v>54</v>
      </c>
      <c r="K41" s="1">
        <f t="shared" si="11"/>
        <v>57</v>
      </c>
    </row>
    <row r="42" spans="2:11" ht="12.75">
      <c r="B42" s="1">
        <v>10</v>
      </c>
      <c r="C42" s="1">
        <f t="shared" si="7"/>
        <v>36</v>
      </c>
      <c r="D42" s="1">
        <f t="shared" si="8"/>
        <v>39</v>
      </c>
      <c r="E42" s="1">
        <f t="shared" si="9"/>
        <v>45</v>
      </c>
      <c r="F42" s="1">
        <f t="shared" si="10"/>
        <v>48</v>
      </c>
      <c r="H42"/>
      <c r="I42" s="1">
        <f aca="true" t="shared" si="12" ref="I42:J52">IF($B42=0,0,IF($B42&lt;=14,3*($B42+7),IF($B42=15,65,$B42+50)))</f>
        <v>51</v>
      </c>
      <c r="J42" s="1">
        <f t="shared" si="12"/>
        <v>51</v>
      </c>
      <c r="K42" s="1">
        <f t="shared" si="11"/>
        <v>54</v>
      </c>
    </row>
    <row r="43" spans="2:11" ht="12.75">
      <c r="B43" s="1">
        <v>9</v>
      </c>
      <c r="C43" s="1">
        <f t="shared" si="7"/>
        <v>33</v>
      </c>
      <c r="D43" s="1">
        <f t="shared" si="8"/>
        <v>36</v>
      </c>
      <c r="E43" s="1">
        <f t="shared" si="9"/>
        <v>42</v>
      </c>
      <c r="F43" s="1">
        <f t="shared" si="10"/>
        <v>45</v>
      </c>
      <c r="H43"/>
      <c r="I43" s="1">
        <f t="shared" si="12"/>
        <v>48</v>
      </c>
      <c r="J43" s="1">
        <f t="shared" si="12"/>
        <v>48</v>
      </c>
      <c r="K43" s="1">
        <f t="shared" si="11"/>
        <v>51</v>
      </c>
    </row>
    <row r="44" spans="2:11" ht="12.75">
      <c r="B44" s="1">
        <v>8</v>
      </c>
      <c r="C44" s="1">
        <f t="shared" si="7"/>
        <v>30</v>
      </c>
      <c r="D44" s="1">
        <f t="shared" si="8"/>
        <v>33</v>
      </c>
      <c r="E44" s="1">
        <f t="shared" si="9"/>
        <v>39</v>
      </c>
      <c r="F44" s="1">
        <f t="shared" si="10"/>
        <v>42</v>
      </c>
      <c r="H44"/>
      <c r="I44" s="1">
        <f t="shared" si="12"/>
        <v>45</v>
      </c>
      <c r="J44" s="1">
        <f t="shared" si="12"/>
        <v>45</v>
      </c>
      <c r="K44" s="1">
        <f t="shared" si="11"/>
        <v>48</v>
      </c>
    </row>
    <row r="45" spans="2:11" ht="12.75">
      <c r="B45" s="1">
        <v>7</v>
      </c>
      <c r="C45" s="1">
        <f t="shared" si="7"/>
        <v>27</v>
      </c>
      <c r="D45" s="1">
        <f t="shared" si="8"/>
        <v>30</v>
      </c>
      <c r="E45" s="1">
        <f t="shared" si="9"/>
        <v>36</v>
      </c>
      <c r="F45" s="1">
        <f t="shared" si="10"/>
        <v>39</v>
      </c>
      <c r="H45"/>
      <c r="I45" s="1">
        <f t="shared" si="12"/>
        <v>42</v>
      </c>
      <c r="J45" s="1">
        <f t="shared" si="12"/>
        <v>42</v>
      </c>
      <c r="K45" s="1">
        <f t="shared" si="11"/>
        <v>45</v>
      </c>
    </row>
    <row r="46" spans="2:11" ht="12.75">
      <c r="B46" s="1">
        <v>6</v>
      </c>
      <c r="C46" s="1">
        <f t="shared" si="7"/>
        <v>24</v>
      </c>
      <c r="D46" s="1">
        <f t="shared" si="8"/>
        <v>27</v>
      </c>
      <c r="E46" s="1">
        <f t="shared" si="9"/>
        <v>33</v>
      </c>
      <c r="F46" s="1">
        <f t="shared" si="10"/>
        <v>36</v>
      </c>
      <c r="H46"/>
      <c r="I46" s="1">
        <f t="shared" si="12"/>
        <v>39</v>
      </c>
      <c r="J46" s="1">
        <f t="shared" si="12"/>
        <v>39</v>
      </c>
      <c r="K46" s="1">
        <f t="shared" si="11"/>
        <v>42</v>
      </c>
    </row>
    <row r="47" spans="2:11" ht="12.75">
      <c r="B47" s="1">
        <v>5</v>
      </c>
      <c r="C47" s="1">
        <f t="shared" si="7"/>
        <v>21</v>
      </c>
      <c r="D47" s="1">
        <f t="shared" si="8"/>
        <v>24</v>
      </c>
      <c r="E47" s="1">
        <f t="shared" si="9"/>
        <v>30</v>
      </c>
      <c r="F47" s="1">
        <f t="shared" si="10"/>
        <v>33</v>
      </c>
      <c r="H47"/>
      <c r="I47" s="1">
        <f t="shared" si="12"/>
        <v>36</v>
      </c>
      <c r="J47" s="1">
        <f t="shared" si="12"/>
        <v>36</v>
      </c>
      <c r="K47" s="1">
        <f t="shared" si="11"/>
        <v>39</v>
      </c>
    </row>
    <row r="48" spans="2:11" ht="12.75">
      <c r="B48" s="1">
        <v>4</v>
      </c>
      <c r="C48" s="1">
        <f t="shared" si="7"/>
        <v>18</v>
      </c>
      <c r="D48" s="1">
        <f t="shared" si="8"/>
        <v>21</v>
      </c>
      <c r="E48" s="1">
        <f t="shared" si="9"/>
        <v>27</v>
      </c>
      <c r="F48" s="1">
        <f t="shared" si="10"/>
        <v>30</v>
      </c>
      <c r="H48"/>
      <c r="I48" s="1">
        <f t="shared" si="12"/>
        <v>33</v>
      </c>
      <c r="J48" s="1">
        <f t="shared" si="12"/>
        <v>33</v>
      </c>
      <c r="K48" s="1">
        <f t="shared" si="11"/>
        <v>36</v>
      </c>
    </row>
    <row r="49" spans="2:11" ht="12.75">
      <c r="B49" s="1">
        <v>3</v>
      </c>
      <c r="C49" s="1">
        <f t="shared" si="7"/>
        <v>15</v>
      </c>
      <c r="D49" s="1">
        <f t="shared" si="8"/>
        <v>18</v>
      </c>
      <c r="E49" s="1">
        <f t="shared" si="9"/>
        <v>24</v>
      </c>
      <c r="F49" s="1">
        <f t="shared" si="10"/>
        <v>27</v>
      </c>
      <c r="H49"/>
      <c r="I49" s="1">
        <f t="shared" si="12"/>
        <v>30</v>
      </c>
      <c r="J49" s="1">
        <f t="shared" si="12"/>
        <v>30</v>
      </c>
      <c r="K49" s="1">
        <f t="shared" si="11"/>
        <v>33</v>
      </c>
    </row>
    <row r="50" spans="2:11" ht="12.75">
      <c r="B50" s="1">
        <v>2</v>
      </c>
      <c r="C50" s="1">
        <f t="shared" si="7"/>
        <v>12</v>
      </c>
      <c r="D50" s="1">
        <f t="shared" si="8"/>
        <v>15</v>
      </c>
      <c r="E50" s="1">
        <f t="shared" si="9"/>
        <v>21</v>
      </c>
      <c r="F50" s="1">
        <f t="shared" si="10"/>
        <v>24</v>
      </c>
      <c r="H50"/>
      <c r="I50" s="1">
        <f t="shared" si="12"/>
        <v>27</v>
      </c>
      <c r="J50" s="1">
        <f t="shared" si="12"/>
        <v>27</v>
      </c>
      <c r="K50" s="1">
        <f t="shared" si="11"/>
        <v>30</v>
      </c>
    </row>
    <row r="51" spans="2:11" ht="12.75">
      <c r="B51" s="1">
        <v>1</v>
      </c>
      <c r="C51" s="1">
        <f t="shared" si="7"/>
        <v>9</v>
      </c>
      <c r="D51" s="1">
        <f t="shared" si="8"/>
        <v>12</v>
      </c>
      <c r="E51" s="1">
        <f t="shared" si="9"/>
        <v>18</v>
      </c>
      <c r="F51" s="1">
        <f t="shared" si="10"/>
        <v>21</v>
      </c>
      <c r="H51"/>
      <c r="I51" s="1">
        <f t="shared" si="12"/>
        <v>24</v>
      </c>
      <c r="J51" s="1">
        <f t="shared" si="12"/>
        <v>24</v>
      </c>
      <c r="K51" s="1">
        <f t="shared" si="11"/>
        <v>27</v>
      </c>
    </row>
    <row r="52" spans="2:11" ht="12.75">
      <c r="B52" s="1">
        <v>0</v>
      </c>
      <c r="C52" s="1">
        <f t="shared" si="7"/>
        <v>0</v>
      </c>
      <c r="D52" s="1">
        <f t="shared" si="8"/>
        <v>0</v>
      </c>
      <c r="E52" s="1">
        <f t="shared" si="9"/>
        <v>0</v>
      </c>
      <c r="F52" s="1">
        <f t="shared" si="10"/>
        <v>0</v>
      </c>
      <c r="I52" s="1">
        <f t="shared" si="12"/>
        <v>0</v>
      </c>
      <c r="J52" s="1">
        <f t="shared" si="12"/>
        <v>0</v>
      </c>
      <c r="K52" s="1">
        <f t="shared" si="11"/>
        <v>0</v>
      </c>
    </row>
  </sheetData>
  <sheetProtection password="8D3F" sheet="1"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40"/>
  <sheetViews>
    <sheetView zoomScale="72" zoomScaleNormal="72" zoomScalePageLayoutView="0" workbookViewId="0" topLeftCell="A1">
      <selection activeCell="E2" sqref="E2"/>
    </sheetView>
  </sheetViews>
  <sheetFormatPr defaultColWidth="11.57421875" defaultRowHeight="12.75"/>
  <cols>
    <col min="1" max="1" width="11.57421875" style="3" customWidth="1"/>
    <col min="2" max="6" width="11.57421875" style="0" customWidth="1"/>
    <col min="7" max="7" width="11.57421875" style="3" customWidth="1"/>
    <col min="8" max="13" width="11.57421875" style="0" customWidth="1"/>
    <col min="14" max="14" width="11.57421875" style="3" customWidth="1"/>
    <col min="15" max="15" width="11.57421875" style="0" customWidth="1"/>
    <col min="16" max="16" width="11.57421875" style="6" customWidth="1"/>
  </cols>
  <sheetData>
    <row r="1" spans="1:12" ht="12.75">
      <c r="A1" s="3" t="s">
        <v>191</v>
      </c>
      <c r="B1" s="1" t="s">
        <v>178</v>
      </c>
      <c r="C1" s="1" t="s">
        <v>179</v>
      </c>
      <c r="D1" s="1" t="s">
        <v>180</v>
      </c>
      <c r="E1" s="1" t="s">
        <v>181</v>
      </c>
      <c r="F1" s="1" t="s">
        <v>182</v>
      </c>
      <c r="G1" s="3" t="s">
        <v>191</v>
      </c>
      <c r="H1" s="1" t="s">
        <v>183</v>
      </c>
      <c r="I1" s="1" t="s">
        <v>179</v>
      </c>
      <c r="J1" s="1" t="s">
        <v>180</v>
      </c>
      <c r="K1" s="1" t="s">
        <v>184</v>
      </c>
      <c r="L1" s="7">
        <f>270*1/86400</f>
        <v>0.003125</v>
      </c>
    </row>
    <row r="2" spans="1:12" ht="12.75">
      <c r="A2" s="3">
        <v>0.0032407407407407376</v>
      </c>
      <c r="C2">
        <v>119</v>
      </c>
      <c r="D2">
        <v>123</v>
      </c>
      <c r="E2">
        <v>126</v>
      </c>
      <c r="F2">
        <v>138</v>
      </c>
      <c r="G2" s="3">
        <v>0.0032407407407407376</v>
      </c>
      <c r="I2">
        <v>129</v>
      </c>
      <c r="J2">
        <v>131</v>
      </c>
      <c r="K2">
        <v>134</v>
      </c>
      <c r="L2" s="8">
        <f aca="true" t="shared" si="0" ref="L2:L33">L1+10*1/86400</f>
        <v>0.003240740740740741</v>
      </c>
    </row>
    <row r="3" spans="1:12" ht="12.75">
      <c r="A3" s="3">
        <v>0.0033564814814814785</v>
      </c>
      <c r="C3">
        <v>118</v>
      </c>
      <c r="D3">
        <v>122</v>
      </c>
      <c r="E3">
        <v>125</v>
      </c>
      <c r="F3">
        <v>137</v>
      </c>
      <c r="G3" s="3">
        <v>0.0033564814814814785</v>
      </c>
      <c r="I3">
        <v>128</v>
      </c>
      <c r="J3">
        <v>130</v>
      </c>
      <c r="K3">
        <v>133</v>
      </c>
      <c r="L3" s="8">
        <f t="shared" si="0"/>
        <v>0.003356481481481482</v>
      </c>
    </row>
    <row r="4" spans="1:14" ht="12.75">
      <c r="A4" s="3">
        <v>0.0034722222222222194</v>
      </c>
      <c r="B4" s="5" t="s">
        <v>185</v>
      </c>
      <c r="C4">
        <v>117</v>
      </c>
      <c r="D4">
        <v>121</v>
      </c>
      <c r="E4">
        <v>124</v>
      </c>
      <c r="F4">
        <v>136</v>
      </c>
      <c r="G4" s="3">
        <v>0.0034722222222222194</v>
      </c>
      <c r="I4">
        <v>127</v>
      </c>
      <c r="J4">
        <v>129</v>
      </c>
      <c r="K4">
        <v>132</v>
      </c>
      <c r="L4" s="8">
        <f t="shared" si="0"/>
        <v>0.003472222222222223</v>
      </c>
      <c r="M4" s="7">
        <f>LOOKUP(N10,L5:L121,C5:C121)</f>
        <v>99</v>
      </c>
      <c r="N4" s="3" t="s">
        <v>192</v>
      </c>
    </row>
    <row r="5" spans="1:12" ht="12.75">
      <c r="A5" s="3">
        <v>0.0035879629629629603</v>
      </c>
      <c r="B5" s="5" t="s">
        <v>186</v>
      </c>
      <c r="C5">
        <v>116</v>
      </c>
      <c r="D5">
        <v>120</v>
      </c>
      <c r="E5">
        <v>123</v>
      </c>
      <c r="F5">
        <v>135</v>
      </c>
      <c r="G5" s="3">
        <v>0.0035879629629629603</v>
      </c>
      <c r="I5">
        <v>126</v>
      </c>
      <c r="J5">
        <v>128</v>
      </c>
      <c r="K5">
        <v>131</v>
      </c>
      <c r="L5" s="8">
        <f t="shared" si="0"/>
        <v>0.003587962962962964</v>
      </c>
    </row>
    <row r="6" spans="1:12" ht="12.75">
      <c r="A6" s="3">
        <v>0.0037037037037037012</v>
      </c>
      <c r="B6" s="5" t="s">
        <v>187</v>
      </c>
      <c r="C6">
        <v>115</v>
      </c>
      <c r="D6">
        <v>119</v>
      </c>
      <c r="E6">
        <v>122</v>
      </c>
      <c r="F6">
        <v>134</v>
      </c>
      <c r="G6" s="3">
        <v>0.0037037037037037012</v>
      </c>
      <c r="I6">
        <v>125</v>
      </c>
      <c r="J6">
        <v>127</v>
      </c>
      <c r="K6">
        <v>130</v>
      </c>
      <c r="L6" s="8">
        <f t="shared" si="0"/>
        <v>0.0037037037037037047</v>
      </c>
    </row>
    <row r="7" spans="1:12" ht="12.75">
      <c r="A7" s="3">
        <v>0.003819444444444442</v>
      </c>
      <c r="B7" s="5" t="s">
        <v>188</v>
      </c>
      <c r="C7">
        <v>114</v>
      </c>
      <c r="D7">
        <v>118</v>
      </c>
      <c r="E7">
        <v>121</v>
      </c>
      <c r="F7">
        <v>133</v>
      </c>
      <c r="G7" s="3">
        <v>0.003819444444444442</v>
      </c>
      <c r="I7">
        <v>124</v>
      </c>
      <c r="J7">
        <v>126</v>
      </c>
      <c r="K7">
        <v>129</v>
      </c>
      <c r="L7" s="8">
        <f t="shared" si="0"/>
        <v>0.0038194444444444456</v>
      </c>
    </row>
    <row r="8" spans="1:15" ht="12.75">
      <c r="A8" s="3">
        <v>0.003935185185185183</v>
      </c>
      <c r="B8" s="5" t="s">
        <v>185</v>
      </c>
      <c r="C8">
        <v>113</v>
      </c>
      <c r="D8">
        <v>117</v>
      </c>
      <c r="E8">
        <v>120</v>
      </c>
      <c r="F8">
        <v>132</v>
      </c>
      <c r="G8" s="3">
        <v>0.003935185185185183</v>
      </c>
      <c r="I8">
        <v>123</v>
      </c>
      <c r="J8">
        <v>125</v>
      </c>
      <c r="K8">
        <v>128</v>
      </c>
      <c r="L8" s="8">
        <f t="shared" si="0"/>
        <v>0.0039351851851851865</v>
      </c>
      <c r="O8" s="3"/>
    </row>
    <row r="9" spans="1:12" ht="12.75">
      <c r="A9" s="3">
        <v>0.004050925925925924</v>
      </c>
      <c r="C9">
        <v>112</v>
      </c>
      <c r="D9">
        <v>116</v>
      </c>
      <c r="E9">
        <v>119</v>
      </c>
      <c r="F9">
        <v>131</v>
      </c>
      <c r="G9" s="3">
        <v>0.004050925925925924</v>
      </c>
      <c r="I9">
        <v>122</v>
      </c>
      <c r="J9">
        <v>124</v>
      </c>
      <c r="K9">
        <v>127</v>
      </c>
      <c r="L9" s="8">
        <f t="shared" si="0"/>
        <v>0.0040509259259259274</v>
      </c>
    </row>
    <row r="10" spans="1:14" ht="12.75">
      <c r="A10" s="3">
        <v>0.004166666666666665</v>
      </c>
      <c r="C10">
        <v>111</v>
      </c>
      <c r="D10">
        <v>115</v>
      </c>
      <c r="E10">
        <v>118</v>
      </c>
      <c r="F10">
        <v>130</v>
      </c>
      <c r="G10" s="3">
        <v>0.004166666666666665</v>
      </c>
      <c r="I10">
        <v>121</v>
      </c>
      <c r="J10">
        <v>123</v>
      </c>
      <c r="K10">
        <v>126</v>
      </c>
      <c r="L10" s="8">
        <f t="shared" si="0"/>
        <v>0.004166666666666668</v>
      </c>
      <c r="N10" s="3">
        <v>0.005578703703703704</v>
      </c>
    </row>
    <row r="11" spans="1:12" ht="12.75">
      <c r="A11" s="3">
        <v>0.004282407407407406</v>
      </c>
      <c r="C11">
        <v>110</v>
      </c>
      <c r="D11">
        <v>114</v>
      </c>
      <c r="E11">
        <v>117</v>
      </c>
      <c r="F11">
        <v>129</v>
      </c>
      <c r="G11" s="3">
        <v>0.004282407407407406</v>
      </c>
      <c r="I11">
        <v>120</v>
      </c>
      <c r="J11">
        <v>122</v>
      </c>
      <c r="K11">
        <v>125</v>
      </c>
      <c r="L11" s="8">
        <f t="shared" si="0"/>
        <v>0.004282407407407409</v>
      </c>
    </row>
    <row r="12" spans="1:12" ht="12.75">
      <c r="A12" s="3">
        <v>0.004398148148148147</v>
      </c>
      <c r="C12">
        <v>109</v>
      </c>
      <c r="D12">
        <v>113</v>
      </c>
      <c r="E12">
        <v>116</v>
      </c>
      <c r="F12">
        <v>128</v>
      </c>
      <c r="G12" s="3">
        <v>0.004398148148148147</v>
      </c>
      <c r="I12">
        <v>119</v>
      </c>
      <c r="J12">
        <v>121</v>
      </c>
      <c r="K12">
        <v>124</v>
      </c>
      <c r="L12" s="8">
        <f t="shared" si="0"/>
        <v>0.00439814814814815</v>
      </c>
    </row>
    <row r="13" spans="1:12" ht="12.75">
      <c r="A13" s="3">
        <v>0.004513888888888888</v>
      </c>
      <c r="C13">
        <v>108</v>
      </c>
      <c r="D13">
        <v>112</v>
      </c>
      <c r="E13">
        <v>115</v>
      </c>
      <c r="F13">
        <v>127</v>
      </c>
      <c r="G13" s="3">
        <v>0.004513888888888888</v>
      </c>
      <c r="I13">
        <v>118</v>
      </c>
      <c r="J13">
        <v>120</v>
      </c>
      <c r="K13">
        <v>123</v>
      </c>
      <c r="L13" s="8">
        <f t="shared" si="0"/>
        <v>0.004513888888888891</v>
      </c>
    </row>
    <row r="14" spans="1:12" ht="12.75">
      <c r="A14" s="3">
        <v>0.0046296296296296285</v>
      </c>
      <c r="C14">
        <v>107</v>
      </c>
      <c r="D14">
        <v>111</v>
      </c>
      <c r="E14">
        <v>114</v>
      </c>
      <c r="F14">
        <v>126</v>
      </c>
      <c r="G14" s="3">
        <v>0.0046296296296296285</v>
      </c>
      <c r="I14">
        <v>117</v>
      </c>
      <c r="J14">
        <v>119</v>
      </c>
      <c r="K14">
        <v>122</v>
      </c>
      <c r="L14" s="8">
        <f t="shared" si="0"/>
        <v>0.004629629629629632</v>
      </c>
    </row>
    <row r="15" spans="1:12" ht="12.75">
      <c r="A15" s="3">
        <v>0.004745370370370369</v>
      </c>
      <c r="C15">
        <v>106</v>
      </c>
      <c r="D15">
        <v>110</v>
      </c>
      <c r="E15">
        <v>113</v>
      </c>
      <c r="F15">
        <v>125</v>
      </c>
      <c r="G15" s="3">
        <v>0.004745370370370369</v>
      </c>
      <c r="I15">
        <v>116</v>
      </c>
      <c r="J15">
        <v>118</v>
      </c>
      <c r="K15">
        <v>121</v>
      </c>
      <c r="L15" s="8">
        <f t="shared" si="0"/>
        <v>0.004745370370370373</v>
      </c>
    </row>
    <row r="16" spans="1:12" ht="12.75">
      <c r="A16" s="3">
        <v>0.00486111111111111</v>
      </c>
      <c r="C16">
        <v>105</v>
      </c>
      <c r="D16">
        <v>109</v>
      </c>
      <c r="E16">
        <v>112</v>
      </c>
      <c r="F16">
        <v>124</v>
      </c>
      <c r="G16" s="3">
        <v>0.00486111111111111</v>
      </c>
      <c r="I16">
        <v>115</v>
      </c>
      <c r="J16">
        <v>117</v>
      </c>
      <c r="K16">
        <v>120</v>
      </c>
      <c r="L16" s="8">
        <f t="shared" si="0"/>
        <v>0.004861111111111114</v>
      </c>
    </row>
    <row r="17" spans="1:12" ht="12.75">
      <c r="A17" s="3">
        <v>0.004976851851851851</v>
      </c>
      <c r="C17">
        <v>104</v>
      </c>
      <c r="D17">
        <v>108</v>
      </c>
      <c r="E17">
        <v>111</v>
      </c>
      <c r="F17">
        <v>123</v>
      </c>
      <c r="G17" s="3">
        <v>0.004976851851851851</v>
      </c>
      <c r="I17">
        <v>114</v>
      </c>
      <c r="J17">
        <v>116</v>
      </c>
      <c r="K17">
        <v>119</v>
      </c>
      <c r="L17" s="8">
        <f t="shared" si="0"/>
        <v>0.004976851851851855</v>
      </c>
    </row>
    <row r="18" spans="1:12" ht="12.75">
      <c r="A18" s="3">
        <v>0.005092592592592592</v>
      </c>
      <c r="C18">
        <v>103</v>
      </c>
      <c r="D18">
        <v>107</v>
      </c>
      <c r="E18">
        <v>110</v>
      </c>
      <c r="F18">
        <v>122</v>
      </c>
      <c r="G18" s="3">
        <v>0.005092592592592592</v>
      </c>
      <c r="I18">
        <v>113</v>
      </c>
      <c r="J18">
        <v>115</v>
      </c>
      <c r="K18">
        <v>118</v>
      </c>
      <c r="L18" s="8">
        <f t="shared" si="0"/>
        <v>0.005092592592592596</v>
      </c>
    </row>
    <row r="19" spans="1:12" ht="12.75">
      <c r="A19" s="3">
        <v>0.005208333333333333</v>
      </c>
      <c r="C19">
        <v>102</v>
      </c>
      <c r="D19">
        <v>106</v>
      </c>
      <c r="E19">
        <v>109</v>
      </c>
      <c r="F19">
        <v>121</v>
      </c>
      <c r="G19" s="3">
        <v>0.005208333333333333</v>
      </c>
      <c r="I19">
        <v>112</v>
      </c>
      <c r="J19">
        <v>114</v>
      </c>
      <c r="K19">
        <v>117</v>
      </c>
      <c r="L19" s="8">
        <f t="shared" si="0"/>
        <v>0.0052083333333333365</v>
      </c>
    </row>
    <row r="20" spans="1:12" ht="12.75">
      <c r="A20" s="3">
        <v>0.005324074074074074</v>
      </c>
      <c r="C20">
        <v>101</v>
      </c>
      <c r="D20">
        <v>105</v>
      </c>
      <c r="E20">
        <v>108</v>
      </c>
      <c r="F20">
        <v>120</v>
      </c>
      <c r="G20" s="3">
        <v>0.005324074074074074</v>
      </c>
      <c r="I20">
        <v>111</v>
      </c>
      <c r="J20">
        <v>113</v>
      </c>
      <c r="K20">
        <v>116</v>
      </c>
      <c r="L20" s="8">
        <f t="shared" si="0"/>
        <v>0.005324074074074077</v>
      </c>
    </row>
    <row r="21" spans="1:12" ht="12.75">
      <c r="A21" s="3">
        <v>0.005439814814814815</v>
      </c>
      <c r="C21">
        <v>100</v>
      </c>
      <c r="D21">
        <v>104</v>
      </c>
      <c r="E21">
        <v>107</v>
      </c>
      <c r="F21">
        <v>119</v>
      </c>
      <c r="G21" s="3">
        <v>0.005439814814814815</v>
      </c>
      <c r="I21">
        <v>110</v>
      </c>
      <c r="J21">
        <v>112</v>
      </c>
      <c r="K21">
        <v>115</v>
      </c>
      <c r="L21" s="8">
        <f t="shared" si="0"/>
        <v>0.005439814814814818</v>
      </c>
    </row>
    <row r="22" spans="1:12" ht="12.75">
      <c r="A22" s="3">
        <v>0.005555555555555556</v>
      </c>
      <c r="C22">
        <v>99</v>
      </c>
      <c r="D22">
        <v>103</v>
      </c>
      <c r="E22">
        <v>106</v>
      </c>
      <c r="F22">
        <v>118</v>
      </c>
      <c r="G22" s="3">
        <v>0.005555555555555556</v>
      </c>
      <c r="I22">
        <v>109</v>
      </c>
      <c r="J22">
        <v>111</v>
      </c>
      <c r="K22">
        <v>114</v>
      </c>
      <c r="L22" s="8">
        <f t="shared" si="0"/>
        <v>0.005555555555555559</v>
      </c>
    </row>
    <row r="23" spans="1:12" ht="12.75">
      <c r="A23" s="3">
        <v>0.005671296296296297</v>
      </c>
      <c r="C23">
        <v>98</v>
      </c>
      <c r="D23">
        <v>102</v>
      </c>
      <c r="E23">
        <v>105</v>
      </c>
      <c r="F23">
        <v>117</v>
      </c>
      <c r="G23" s="3">
        <v>0.005671296296296297</v>
      </c>
      <c r="I23">
        <v>108</v>
      </c>
      <c r="J23">
        <v>110</v>
      </c>
      <c r="K23">
        <v>113</v>
      </c>
      <c r="L23" s="8">
        <f t="shared" si="0"/>
        <v>0.0056712962962963</v>
      </c>
    </row>
    <row r="24" spans="1:12" ht="12.75">
      <c r="A24" s="3">
        <v>0.005787037037037038</v>
      </c>
      <c r="C24">
        <v>97</v>
      </c>
      <c r="D24">
        <v>101</v>
      </c>
      <c r="E24">
        <v>104</v>
      </c>
      <c r="F24">
        <v>116</v>
      </c>
      <c r="G24" s="3">
        <v>0.005787037037037038</v>
      </c>
      <c r="I24">
        <v>107</v>
      </c>
      <c r="J24">
        <v>109</v>
      </c>
      <c r="K24">
        <v>112</v>
      </c>
      <c r="L24" s="8">
        <f t="shared" si="0"/>
        <v>0.005787037037037041</v>
      </c>
    </row>
    <row r="25" spans="1:12" ht="12.75">
      <c r="A25" s="3">
        <v>0.0059027777777777785</v>
      </c>
      <c r="C25">
        <v>96</v>
      </c>
      <c r="D25">
        <v>100</v>
      </c>
      <c r="E25">
        <v>103</v>
      </c>
      <c r="F25">
        <v>115</v>
      </c>
      <c r="G25" s="3">
        <v>0.0059027777777777785</v>
      </c>
      <c r="I25">
        <v>106</v>
      </c>
      <c r="J25">
        <v>108</v>
      </c>
      <c r="K25">
        <v>111</v>
      </c>
      <c r="L25" s="8">
        <f t="shared" si="0"/>
        <v>0.005902777777777782</v>
      </c>
    </row>
    <row r="26" spans="1:12" ht="12.75">
      <c r="A26" s="3">
        <v>0.006018518518518519</v>
      </c>
      <c r="C26">
        <v>95</v>
      </c>
      <c r="D26">
        <v>99</v>
      </c>
      <c r="E26">
        <v>102</v>
      </c>
      <c r="F26">
        <v>114</v>
      </c>
      <c r="G26" s="3">
        <v>0.006018518518518519</v>
      </c>
      <c r="I26">
        <v>105</v>
      </c>
      <c r="J26">
        <v>107</v>
      </c>
      <c r="K26">
        <v>110</v>
      </c>
      <c r="L26" s="8">
        <f t="shared" si="0"/>
        <v>0.006018518518518523</v>
      </c>
    </row>
    <row r="27" spans="1:12" ht="12.75">
      <c r="A27" s="3">
        <v>0.00613425925925926</v>
      </c>
      <c r="C27">
        <v>94</v>
      </c>
      <c r="D27">
        <v>98</v>
      </c>
      <c r="E27">
        <v>101</v>
      </c>
      <c r="F27">
        <v>113</v>
      </c>
      <c r="G27" s="3">
        <v>0.00613425925925926</v>
      </c>
      <c r="I27">
        <v>104</v>
      </c>
      <c r="J27">
        <v>106</v>
      </c>
      <c r="K27">
        <v>109</v>
      </c>
      <c r="L27" s="8">
        <f t="shared" si="0"/>
        <v>0.006134259259259264</v>
      </c>
    </row>
    <row r="28" spans="1:12" ht="12.75">
      <c r="A28" s="3">
        <v>0.006250000000000001</v>
      </c>
      <c r="C28">
        <v>93</v>
      </c>
      <c r="D28">
        <v>97</v>
      </c>
      <c r="E28">
        <v>100</v>
      </c>
      <c r="F28">
        <v>112</v>
      </c>
      <c r="G28" s="3">
        <v>0.006250000000000001</v>
      </c>
      <c r="I28">
        <v>103</v>
      </c>
      <c r="J28">
        <v>105</v>
      </c>
      <c r="K28">
        <v>108</v>
      </c>
      <c r="L28" s="8">
        <f t="shared" si="0"/>
        <v>0.006250000000000005</v>
      </c>
    </row>
    <row r="29" spans="1:12" ht="12.75">
      <c r="A29" s="3">
        <v>0.006365740740740742</v>
      </c>
      <c r="C29">
        <v>92</v>
      </c>
      <c r="D29">
        <v>96</v>
      </c>
      <c r="E29">
        <v>99</v>
      </c>
      <c r="F29">
        <v>111</v>
      </c>
      <c r="G29" s="3">
        <v>0.006365740740740742</v>
      </c>
      <c r="I29">
        <v>102</v>
      </c>
      <c r="J29">
        <v>104</v>
      </c>
      <c r="K29">
        <v>107</v>
      </c>
      <c r="L29" s="8">
        <f t="shared" si="0"/>
        <v>0.006365740740740746</v>
      </c>
    </row>
    <row r="30" spans="1:12" ht="12.75">
      <c r="A30" s="3">
        <v>0.006481481481481483</v>
      </c>
      <c r="C30">
        <v>91</v>
      </c>
      <c r="D30">
        <v>95</v>
      </c>
      <c r="E30">
        <v>98</v>
      </c>
      <c r="F30">
        <v>110</v>
      </c>
      <c r="G30" s="3">
        <v>0.006481481481481483</v>
      </c>
      <c r="I30">
        <v>101</v>
      </c>
      <c r="J30">
        <v>103</v>
      </c>
      <c r="K30">
        <v>106</v>
      </c>
      <c r="L30" s="8">
        <f t="shared" si="0"/>
        <v>0.0064814814814814865</v>
      </c>
    </row>
    <row r="31" spans="1:12" ht="12.75">
      <c r="A31" s="3">
        <v>0.006597222222222224</v>
      </c>
      <c r="C31">
        <v>90</v>
      </c>
      <c r="D31">
        <v>94</v>
      </c>
      <c r="E31">
        <v>97</v>
      </c>
      <c r="F31">
        <v>109</v>
      </c>
      <c r="G31" s="3">
        <v>0.006597222222222224</v>
      </c>
      <c r="I31">
        <v>100</v>
      </c>
      <c r="J31">
        <v>102</v>
      </c>
      <c r="K31">
        <v>105</v>
      </c>
      <c r="L31" s="8">
        <f t="shared" si="0"/>
        <v>0.006597222222222227</v>
      </c>
    </row>
    <row r="32" spans="1:12" ht="12.75">
      <c r="A32" s="3">
        <v>0.006712962962962965</v>
      </c>
      <c r="C32">
        <v>89</v>
      </c>
      <c r="D32">
        <v>93</v>
      </c>
      <c r="E32">
        <v>96</v>
      </c>
      <c r="F32">
        <v>108</v>
      </c>
      <c r="G32" s="3">
        <v>0.006712962962962965</v>
      </c>
      <c r="I32">
        <v>99</v>
      </c>
      <c r="J32">
        <v>101</v>
      </c>
      <c r="K32">
        <v>104</v>
      </c>
      <c r="L32" s="8">
        <f t="shared" si="0"/>
        <v>0.006712962962962968</v>
      </c>
    </row>
    <row r="33" spans="1:12" ht="12.75">
      <c r="A33" s="3">
        <v>0.006828703703703706</v>
      </c>
      <c r="C33">
        <v>88</v>
      </c>
      <c r="D33">
        <v>92</v>
      </c>
      <c r="E33">
        <v>95</v>
      </c>
      <c r="F33">
        <v>107</v>
      </c>
      <c r="G33" s="3">
        <v>0.006828703703703706</v>
      </c>
      <c r="I33">
        <v>98</v>
      </c>
      <c r="J33">
        <v>100</v>
      </c>
      <c r="K33">
        <v>103</v>
      </c>
      <c r="L33" s="8">
        <f t="shared" si="0"/>
        <v>0.006828703703703709</v>
      </c>
    </row>
    <row r="34" spans="1:12" ht="12.75">
      <c r="A34" s="3">
        <v>0.006944444444444447</v>
      </c>
      <c r="C34">
        <v>87</v>
      </c>
      <c r="D34">
        <v>91</v>
      </c>
      <c r="E34">
        <v>94</v>
      </c>
      <c r="F34">
        <v>106</v>
      </c>
      <c r="G34" s="3">
        <v>0.006944444444444447</v>
      </c>
      <c r="I34">
        <v>97</v>
      </c>
      <c r="J34">
        <v>99</v>
      </c>
      <c r="K34">
        <v>102</v>
      </c>
      <c r="L34" s="8">
        <f aca="true" t="shared" si="1" ref="L34:L65">L33+10*1/86400</f>
        <v>0.00694444444444445</v>
      </c>
    </row>
    <row r="35" spans="1:12" ht="12.75">
      <c r="A35" s="3">
        <v>0.007060185185185188</v>
      </c>
      <c r="C35">
        <v>86</v>
      </c>
      <c r="D35">
        <v>90</v>
      </c>
      <c r="E35">
        <v>93</v>
      </c>
      <c r="F35">
        <v>105</v>
      </c>
      <c r="G35" s="3">
        <v>0.007060185185185188</v>
      </c>
      <c r="I35">
        <v>96</v>
      </c>
      <c r="J35">
        <v>98</v>
      </c>
      <c r="K35">
        <v>101</v>
      </c>
      <c r="L35" s="8">
        <f t="shared" si="1"/>
        <v>0.007060185185185191</v>
      </c>
    </row>
    <row r="36" spans="1:12" ht="12.75">
      <c r="A36" s="3">
        <v>0.0071759259259259285</v>
      </c>
      <c r="C36">
        <v>85</v>
      </c>
      <c r="D36">
        <v>89</v>
      </c>
      <c r="E36">
        <v>92</v>
      </c>
      <c r="F36">
        <v>104</v>
      </c>
      <c r="G36" s="3">
        <v>0.0071759259259259285</v>
      </c>
      <c r="I36">
        <v>95</v>
      </c>
      <c r="J36">
        <v>97</v>
      </c>
      <c r="K36">
        <v>100</v>
      </c>
      <c r="L36" s="8">
        <f t="shared" si="1"/>
        <v>0.007175925925925932</v>
      </c>
    </row>
    <row r="37" spans="1:12" ht="12.75">
      <c r="A37" s="3">
        <v>0.007291666666666669</v>
      </c>
      <c r="C37">
        <v>84</v>
      </c>
      <c r="D37">
        <v>88</v>
      </c>
      <c r="E37">
        <v>91</v>
      </c>
      <c r="F37">
        <v>103</v>
      </c>
      <c r="G37" s="3">
        <v>0.007291666666666669</v>
      </c>
      <c r="I37">
        <v>94</v>
      </c>
      <c r="J37">
        <v>96</v>
      </c>
      <c r="K37">
        <v>99</v>
      </c>
      <c r="L37" s="8">
        <f t="shared" si="1"/>
        <v>0.007291666666666673</v>
      </c>
    </row>
    <row r="38" spans="1:12" ht="12.75">
      <c r="A38" s="3">
        <v>0.00740740740740741</v>
      </c>
      <c r="C38">
        <v>83</v>
      </c>
      <c r="D38">
        <v>87</v>
      </c>
      <c r="E38">
        <v>90</v>
      </c>
      <c r="F38">
        <v>102</v>
      </c>
      <c r="G38" s="3">
        <v>0.00740740740740741</v>
      </c>
      <c r="I38">
        <v>93</v>
      </c>
      <c r="J38">
        <v>95</v>
      </c>
      <c r="K38">
        <v>98</v>
      </c>
      <c r="L38" s="8">
        <f t="shared" si="1"/>
        <v>0.007407407407407414</v>
      </c>
    </row>
    <row r="39" spans="1:12" ht="12.75">
      <c r="A39" s="3">
        <v>0.007523148148148151</v>
      </c>
      <c r="C39">
        <v>82</v>
      </c>
      <c r="D39">
        <v>86</v>
      </c>
      <c r="E39">
        <v>89</v>
      </c>
      <c r="F39">
        <v>101</v>
      </c>
      <c r="G39" s="3">
        <v>0.007523148148148151</v>
      </c>
      <c r="I39">
        <v>92</v>
      </c>
      <c r="J39">
        <v>94</v>
      </c>
      <c r="K39">
        <v>97</v>
      </c>
      <c r="L39" s="8">
        <f t="shared" si="1"/>
        <v>0.007523148148148155</v>
      </c>
    </row>
    <row r="40" spans="1:12" ht="12.75">
      <c r="A40" s="3">
        <v>0.007638888888888892</v>
      </c>
      <c r="C40">
        <v>81</v>
      </c>
      <c r="D40">
        <v>85</v>
      </c>
      <c r="E40">
        <v>88</v>
      </c>
      <c r="F40">
        <v>100</v>
      </c>
      <c r="G40" s="3">
        <v>0.007638888888888892</v>
      </c>
      <c r="I40">
        <v>91</v>
      </c>
      <c r="J40">
        <v>93</v>
      </c>
      <c r="K40">
        <v>96</v>
      </c>
      <c r="L40" s="8">
        <f t="shared" si="1"/>
        <v>0.007638888888888896</v>
      </c>
    </row>
    <row r="41" spans="1:12" ht="12.75">
      <c r="A41" s="3">
        <v>0.007754629629629633</v>
      </c>
      <c r="C41">
        <v>80</v>
      </c>
      <c r="D41">
        <v>84</v>
      </c>
      <c r="E41">
        <v>87</v>
      </c>
      <c r="F41">
        <v>99</v>
      </c>
      <c r="G41" s="3">
        <v>0.007754629629629633</v>
      </c>
      <c r="I41">
        <v>90</v>
      </c>
      <c r="J41">
        <v>92</v>
      </c>
      <c r="K41">
        <v>95</v>
      </c>
      <c r="L41" s="8">
        <f t="shared" si="1"/>
        <v>0.0077546296296296365</v>
      </c>
    </row>
    <row r="42" spans="1:12" ht="12.75">
      <c r="A42" s="3">
        <v>0.007870370370370375</v>
      </c>
      <c r="C42">
        <v>79</v>
      </c>
      <c r="D42">
        <v>83</v>
      </c>
      <c r="E42">
        <v>86</v>
      </c>
      <c r="F42">
        <v>98</v>
      </c>
      <c r="G42" s="3">
        <v>0.007870370370370375</v>
      </c>
      <c r="I42">
        <v>89</v>
      </c>
      <c r="J42">
        <v>91</v>
      </c>
      <c r="K42">
        <v>94</v>
      </c>
      <c r="L42" s="8">
        <f t="shared" si="1"/>
        <v>0.007870370370370377</v>
      </c>
    </row>
    <row r="43" spans="1:12" ht="12.75">
      <c r="A43" s="3">
        <v>0.007986111111111114</v>
      </c>
      <c r="C43">
        <v>78</v>
      </c>
      <c r="D43">
        <v>82</v>
      </c>
      <c r="E43">
        <v>85</v>
      </c>
      <c r="F43">
        <v>97</v>
      </c>
      <c r="G43" s="3">
        <v>0.007986111111111114</v>
      </c>
      <c r="I43">
        <v>88</v>
      </c>
      <c r="J43">
        <v>90</v>
      </c>
      <c r="K43">
        <v>93</v>
      </c>
      <c r="L43" s="8">
        <f t="shared" si="1"/>
        <v>0.007986111111111117</v>
      </c>
    </row>
    <row r="44" spans="1:12" ht="12.75">
      <c r="A44" s="3">
        <v>0.008101851851851857</v>
      </c>
      <c r="C44">
        <v>77</v>
      </c>
      <c r="D44">
        <v>81</v>
      </c>
      <c r="E44">
        <v>84</v>
      </c>
      <c r="F44">
        <v>96</v>
      </c>
      <c r="G44" s="3">
        <v>0.008101851851851857</v>
      </c>
      <c r="I44">
        <v>87</v>
      </c>
      <c r="J44">
        <v>89</v>
      </c>
      <c r="K44">
        <v>92</v>
      </c>
      <c r="L44" s="8">
        <f t="shared" si="1"/>
        <v>0.008101851851851858</v>
      </c>
    </row>
    <row r="45" spans="1:12" ht="12.75">
      <c r="A45" s="3">
        <v>0.008217592592592596</v>
      </c>
      <c r="C45">
        <v>76</v>
      </c>
      <c r="D45">
        <v>80</v>
      </c>
      <c r="E45">
        <v>83</v>
      </c>
      <c r="F45">
        <v>95</v>
      </c>
      <c r="G45" s="3">
        <v>0.008217592592592596</v>
      </c>
      <c r="I45">
        <v>86</v>
      </c>
      <c r="J45">
        <v>88</v>
      </c>
      <c r="K45">
        <v>91</v>
      </c>
      <c r="L45" s="8">
        <f t="shared" si="1"/>
        <v>0.0082175925925926</v>
      </c>
    </row>
    <row r="46" spans="1:12" ht="12.75">
      <c r="A46" s="3">
        <v>0.008333333333333338</v>
      </c>
      <c r="C46">
        <v>75</v>
      </c>
      <c r="D46">
        <v>79</v>
      </c>
      <c r="E46">
        <v>82</v>
      </c>
      <c r="F46">
        <v>94</v>
      </c>
      <c r="G46" s="3">
        <v>0.008333333333333338</v>
      </c>
      <c r="I46">
        <v>85</v>
      </c>
      <c r="J46">
        <v>87</v>
      </c>
      <c r="K46">
        <v>90</v>
      </c>
      <c r="L46" s="8">
        <f t="shared" si="1"/>
        <v>0.00833333333333334</v>
      </c>
    </row>
    <row r="47" spans="1:12" ht="12.75">
      <c r="A47" s="3">
        <v>0.008449074074074078</v>
      </c>
      <c r="C47">
        <v>74</v>
      </c>
      <c r="D47">
        <v>78</v>
      </c>
      <c r="E47">
        <v>81</v>
      </c>
      <c r="F47">
        <v>93</v>
      </c>
      <c r="G47" s="3">
        <v>0.008449074074074078</v>
      </c>
      <c r="I47">
        <v>84</v>
      </c>
      <c r="J47">
        <v>86</v>
      </c>
      <c r="K47">
        <v>89</v>
      </c>
      <c r="L47" s="8">
        <f t="shared" si="1"/>
        <v>0.008449074074074081</v>
      </c>
    </row>
    <row r="48" spans="1:12" ht="12.75">
      <c r="A48" s="3">
        <v>0.00856481481481482</v>
      </c>
      <c r="C48">
        <v>73</v>
      </c>
      <c r="D48">
        <v>77</v>
      </c>
      <c r="E48">
        <v>80</v>
      </c>
      <c r="F48">
        <v>92</v>
      </c>
      <c r="G48" s="3">
        <v>0.00856481481481482</v>
      </c>
      <c r="I48">
        <v>83</v>
      </c>
      <c r="J48">
        <v>85</v>
      </c>
      <c r="K48">
        <v>88</v>
      </c>
      <c r="L48" s="8">
        <f t="shared" si="1"/>
        <v>0.008564814814814822</v>
      </c>
    </row>
    <row r="49" spans="1:12" ht="12.75">
      <c r="A49" s="3">
        <v>0.00868055555555556</v>
      </c>
      <c r="C49">
        <v>72</v>
      </c>
      <c r="D49">
        <v>76</v>
      </c>
      <c r="E49">
        <v>79</v>
      </c>
      <c r="F49">
        <v>91</v>
      </c>
      <c r="G49" s="3">
        <v>0.00868055555555556</v>
      </c>
      <c r="I49">
        <v>82</v>
      </c>
      <c r="J49">
        <v>84</v>
      </c>
      <c r="K49">
        <v>87</v>
      </c>
      <c r="L49" s="8">
        <f t="shared" si="1"/>
        <v>0.008680555555555563</v>
      </c>
    </row>
    <row r="50" spans="1:12" ht="12.75">
      <c r="A50" s="3">
        <v>0.008796296296296302</v>
      </c>
      <c r="C50">
        <v>71</v>
      </c>
      <c r="D50">
        <v>75</v>
      </c>
      <c r="E50">
        <v>78</v>
      </c>
      <c r="F50">
        <v>90</v>
      </c>
      <c r="G50" s="3">
        <v>0.008796296296296302</v>
      </c>
      <c r="I50">
        <v>81</v>
      </c>
      <c r="J50">
        <v>83</v>
      </c>
      <c r="K50">
        <v>86</v>
      </c>
      <c r="L50" s="8">
        <f t="shared" si="1"/>
        <v>0.008796296296296304</v>
      </c>
    </row>
    <row r="51" spans="1:12" ht="12.75">
      <c r="A51" s="3">
        <v>0.008912037037037041</v>
      </c>
      <c r="C51">
        <v>70</v>
      </c>
      <c r="D51">
        <v>74</v>
      </c>
      <c r="E51">
        <v>77</v>
      </c>
      <c r="F51">
        <v>89</v>
      </c>
      <c r="G51" s="3">
        <v>0.008912037037037041</v>
      </c>
      <c r="I51">
        <v>80</v>
      </c>
      <c r="J51">
        <v>82</v>
      </c>
      <c r="K51">
        <v>85</v>
      </c>
      <c r="L51" s="8">
        <f t="shared" si="1"/>
        <v>0.008912037037037045</v>
      </c>
    </row>
    <row r="52" spans="1:12" ht="12.75">
      <c r="A52" s="3">
        <v>0.009027777777777784</v>
      </c>
      <c r="C52">
        <v>69</v>
      </c>
      <c r="D52">
        <v>73</v>
      </c>
      <c r="E52">
        <v>76</v>
      </c>
      <c r="F52">
        <v>88</v>
      </c>
      <c r="G52" s="3">
        <v>0.009027777777777784</v>
      </c>
      <c r="I52">
        <v>79</v>
      </c>
      <c r="J52">
        <v>81</v>
      </c>
      <c r="K52">
        <v>84</v>
      </c>
      <c r="L52" s="8">
        <f t="shared" si="1"/>
        <v>0.009027777777777786</v>
      </c>
    </row>
    <row r="53" spans="1:12" ht="12.75">
      <c r="A53" s="3">
        <v>0.009143518518518523</v>
      </c>
      <c r="C53">
        <v>68</v>
      </c>
      <c r="D53">
        <v>72</v>
      </c>
      <c r="E53">
        <v>75</v>
      </c>
      <c r="F53">
        <v>87</v>
      </c>
      <c r="G53" s="3">
        <v>0.009143518518518523</v>
      </c>
      <c r="I53">
        <v>78</v>
      </c>
      <c r="J53">
        <v>80</v>
      </c>
      <c r="K53">
        <v>83</v>
      </c>
      <c r="L53" s="8">
        <f t="shared" si="1"/>
        <v>0.009143518518518527</v>
      </c>
    </row>
    <row r="54" spans="1:12" ht="12.75">
      <c r="A54" s="3">
        <v>0.009259259259259266</v>
      </c>
      <c r="C54">
        <v>67</v>
      </c>
      <c r="D54">
        <v>71</v>
      </c>
      <c r="E54">
        <v>74</v>
      </c>
      <c r="F54">
        <v>86</v>
      </c>
      <c r="G54" s="3">
        <v>0.009259259259259266</v>
      </c>
      <c r="I54">
        <v>77</v>
      </c>
      <c r="J54">
        <v>79</v>
      </c>
      <c r="K54">
        <v>82</v>
      </c>
      <c r="L54" s="8">
        <f t="shared" si="1"/>
        <v>0.009259259259259267</v>
      </c>
    </row>
    <row r="55" spans="1:12" ht="12.75">
      <c r="A55" s="3">
        <v>0.009375000000000005</v>
      </c>
      <c r="C55">
        <v>66</v>
      </c>
      <c r="D55">
        <v>70</v>
      </c>
      <c r="E55">
        <v>73</v>
      </c>
      <c r="F55">
        <v>85</v>
      </c>
      <c r="G55" s="3">
        <v>0.009375000000000005</v>
      </c>
      <c r="I55">
        <v>76</v>
      </c>
      <c r="J55">
        <v>78</v>
      </c>
      <c r="K55">
        <v>81</v>
      </c>
      <c r="L55" s="8">
        <f t="shared" si="1"/>
        <v>0.009375000000000008</v>
      </c>
    </row>
    <row r="56" spans="1:12" ht="12.75">
      <c r="A56" s="3">
        <v>0.009490740740740747</v>
      </c>
      <c r="C56">
        <v>65</v>
      </c>
      <c r="D56">
        <v>69</v>
      </c>
      <c r="E56">
        <v>72</v>
      </c>
      <c r="F56">
        <v>84</v>
      </c>
      <c r="G56" s="3">
        <v>0.009490740740740747</v>
      </c>
      <c r="I56">
        <v>75</v>
      </c>
      <c r="J56">
        <v>77</v>
      </c>
      <c r="K56">
        <v>80</v>
      </c>
      <c r="L56" s="8">
        <f t="shared" si="1"/>
        <v>0.00949074074074075</v>
      </c>
    </row>
    <row r="57" spans="1:12" ht="12.75">
      <c r="A57" s="3">
        <v>0.009606481481481487</v>
      </c>
      <c r="C57">
        <v>64</v>
      </c>
      <c r="D57">
        <v>68</v>
      </c>
      <c r="E57">
        <v>71</v>
      </c>
      <c r="F57">
        <v>83</v>
      </c>
      <c r="G57" s="3">
        <v>0.009606481481481487</v>
      </c>
      <c r="I57">
        <v>74</v>
      </c>
      <c r="J57">
        <v>76</v>
      </c>
      <c r="K57">
        <v>79</v>
      </c>
      <c r="L57" s="8">
        <f t="shared" si="1"/>
        <v>0.00960648148148149</v>
      </c>
    </row>
    <row r="58" spans="1:12" ht="12.75">
      <c r="A58" s="3">
        <v>0.00972222222222223</v>
      </c>
      <c r="C58">
        <v>63</v>
      </c>
      <c r="D58">
        <v>67</v>
      </c>
      <c r="E58">
        <v>70</v>
      </c>
      <c r="F58">
        <v>82</v>
      </c>
      <c r="G58" s="3">
        <v>0.00972222222222223</v>
      </c>
      <c r="I58">
        <v>73</v>
      </c>
      <c r="J58">
        <v>75</v>
      </c>
      <c r="K58">
        <v>78</v>
      </c>
      <c r="L58" s="8">
        <f t="shared" si="1"/>
        <v>0.009722222222222231</v>
      </c>
    </row>
    <row r="59" spans="1:12" ht="12.75">
      <c r="A59" s="3">
        <v>0.009837962962962968</v>
      </c>
      <c r="C59">
        <v>62</v>
      </c>
      <c r="D59">
        <v>66</v>
      </c>
      <c r="E59">
        <v>69</v>
      </c>
      <c r="F59">
        <v>81</v>
      </c>
      <c r="G59" s="3">
        <v>0.009837962962962968</v>
      </c>
      <c r="I59">
        <v>72</v>
      </c>
      <c r="J59">
        <v>74</v>
      </c>
      <c r="K59">
        <v>77</v>
      </c>
      <c r="L59" s="8">
        <f t="shared" si="1"/>
        <v>0.009837962962962972</v>
      </c>
    </row>
    <row r="60" spans="1:12" ht="12.75">
      <c r="A60" s="3">
        <v>0.009953703703703711</v>
      </c>
      <c r="C60">
        <v>61</v>
      </c>
      <c r="D60">
        <v>65</v>
      </c>
      <c r="E60">
        <v>68</v>
      </c>
      <c r="F60">
        <v>80</v>
      </c>
      <c r="G60" s="3">
        <v>0.009953703703703711</v>
      </c>
      <c r="I60">
        <v>71</v>
      </c>
      <c r="J60">
        <v>73</v>
      </c>
      <c r="K60">
        <v>76</v>
      </c>
      <c r="L60" s="8">
        <f t="shared" si="1"/>
        <v>0.009953703703703713</v>
      </c>
    </row>
    <row r="61" spans="1:12" ht="12.75">
      <c r="A61" s="3">
        <v>0.01006944444444445</v>
      </c>
      <c r="C61">
        <v>60</v>
      </c>
      <c r="D61">
        <v>64</v>
      </c>
      <c r="E61">
        <v>67</v>
      </c>
      <c r="F61">
        <v>79</v>
      </c>
      <c r="G61" s="3">
        <v>0.01006944444444445</v>
      </c>
      <c r="I61">
        <v>70</v>
      </c>
      <c r="J61">
        <v>72</v>
      </c>
      <c r="K61">
        <v>75</v>
      </c>
      <c r="L61" s="8">
        <f t="shared" si="1"/>
        <v>0.010069444444444454</v>
      </c>
    </row>
    <row r="62" spans="1:12" ht="12.75">
      <c r="A62" s="3">
        <v>0.010185185185185193</v>
      </c>
      <c r="C62">
        <v>59</v>
      </c>
      <c r="D62">
        <v>63</v>
      </c>
      <c r="E62">
        <v>66</v>
      </c>
      <c r="F62">
        <v>78</v>
      </c>
      <c r="G62" s="3">
        <v>0.010185185185185193</v>
      </c>
      <c r="I62">
        <v>69</v>
      </c>
      <c r="J62">
        <v>71</v>
      </c>
      <c r="K62">
        <v>74</v>
      </c>
      <c r="L62" s="8">
        <f t="shared" si="1"/>
        <v>0.010185185185185195</v>
      </c>
    </row>
    <row r="63" spans="1:12" ht="12.75">
      <c r="A63" s="3">
        <v>0.010300925925925932</v>
      </c>
      <c r="C63">
        <v>58</v>
      </c>
      <c r="D63">
        <v>62</v>
      </c>
      <c r="E63">
        <v>65</v>
      </c>
      <c r="F63">
        <v>77</v>
      </c>
      <c r="G63" s="3">
        <v>0.010300925925925932</v>
      </c>
      <c r="I63">
        <v>68</v>
      </c>
      <c r="J63">
        <v>70</v>
      </c>
      <c r="K63">
        <v>73</v>
      </c>
      <c r="L63" s="8">
        <f t="shared" si="1"/>
        <v>0.010300925925925936</v>
      </c>
    </row>
    <row r="64" spans="1:12" ht="12.75">
      <c r="A64" s="3">
        <v>0.010416666666666675</v>
      </c>
      <c r="C64">
        <v>57</v>
      </c>
      <c r="D64">
        <v>61</v>
      </c>
      <c r="E64">
        <v>64</v>
      </c>
      <c r="F64">
        <v>76</v>
      </c>
      <c r="G64" s="3">
        <v>0.010416666666666675</v>
      </c>
      <c r="I64">
        <v>67</v>
      </c>
      <c r="J64">
        <v>69</v>
      </c>
      <c r="K64">
        <v>72</v>
      </c>
      <c r="L64" s="8">
        <f t="shared" si="1"/>
        <v>0.010416666666666676</v>
      </c>
    </row>
    <row r="65" spans="1:12" ht="12.75">
      <c r="A65" s="3">
        <v>0.010532407407407414</v>
      </c>
      <c r="C65">
        <v>56</v>
      </c>
      <c r="D65">
        <v>60</v>
      </c>
      <c r="E65">
        <v>63</v>
      </c>
      <c r="F65">
        <v>75</v>
      </c>
      <c r="G65" s="3">
        <v>0.010532407407407414</v>
      </c>
      <c r="I65">
        <v>66</v>
      </c>
      <c r="J65">
        <v>68</v>
      </c>
      <c r="K65">
        <v>71</v>
      </c>
      <c r="L65" s="8">
        <f t="shared" si="1"/>
        <v>0.010532407407407417</v>
      </c>
    </row>
    <row r="66" spans="1:12" ht="12.75">
      <c r="A66" s="3">
        <v>0.010648148148148157</v>
      </c>
      <c r="C66">
        <v>55</v>
      </c>
      <c r="D66">
        <v>59</v>
      </c>
      <c r="E66">
        <v>62</v>
      </c>
      <c r="F66">
        <v>74</v>
      </c>
      <c r="G66" s="3">
        <v>0.010648148148148157</v>
      </c>
      <c r="I66">
        <v>65</v>
      </c>
      <c r="J66">
        <v>67</v>
      </c>
      <c r="K66">
        <v>70</v>
      </c>
      <c r="L66" s="8">
        <f aca="true" t="shared" si="2" ref="L66:L97">L65+10*1/86400</f>
        <v>0.010648148148148158</v>
      </c>
    </row>
    <row r="67" spans="1:12" ht="12.75">
      <c r="A67" s="3">
        <v>0.010763888888888896</v>
      </c>
      <c r="C67">
        <v>54</v>
      </c>
      <c r="D67">
        <v>58</v>
      </c>
      <c r="E67">
        <v>61</v>
      </c>
      <c r="F67">
        <v>73</v>
      </c>
      <c r="G67" s="3">
        <v>0.010763888888888896</v>
      </c>
      <c r="I67">
        <v>64</v>
      </c>
      <c r="J67">
        <v>66</v>
      </c>
      <c r="K67">
        <v>69</v>
      </c>
      <c r="L67" s="8">
        <f t="shared" si="2"/>
        <v>0.0107638888888889</v>
      </c>
    </row>
    <row r="68" spans="1:12" ht="12.75">
      <c r="A68" s="3">
        <v>0.010879629629629638</v>
      </c>
      <c r="C68">
        <v>53</v>
      </c>
      <c r="D68">
        <v>57</v>
      </c>
      <c r="E68">
        <v>60</v>
      </c>
      <c r="F68">
        <v>72</v>
      </c>
      <c r="G68" s="3">
        <v>0.010879629629629638</v>
      </c>
      <c r="I68">
        <v>63</v>
      </c>
      <c r="J68">
        <v>65</v>
      </c>
      <c r="K68">
        <v>68</v>
      </c>
      <c r="L68" s="8">
        <f t="shared" si="2"/>
        <v>0.01087962962962964</v>
      </c>
    </row>
    <row r="69" spans="1:12" ht="12.75">
      <c r="A69" s="3">
        <v>0.010995370370370378</v>
      </c>
      <c r="C69">
        <v>52</v>
      </c>
      <c r="D69">
        <v>56</v>
      </c>
      <c r="E69">
        <v>59</v>
      </c>
      <c r="F69">
        <v>71</v>
      </c>
      <c r="G69" s="3">
        <v>0.010995370370370378</v>
      </c>
      <c r="I69">
        <v>62</v>
      </c>
      <c r="J69">
        <v>64</v>
      </c>
      <c r="K69">
        <v>67</v>
      </c>
      <c r="L69" s="8">
        <f t="shared" si="2"/>
        <v>0.010995370370370381</v>
      </c>
    </row>
    <row r="70" spans="1:12" ht="12.75">
      <c r="A70" s="3">
        <v>0.01111111111111112</v>
      </c>
      <c r="C70">
        <v>51</v>
      </c>
      <c r="D70">
        <v>55</v>
      </c>
      <c r="E70">
        <v>58</v>
      </c>
      <c r="F70">
        <v>70</v>
      </c>
      <c r="G70" s="3">
        <v>0.01111111111111112</v>
      </c>
      <c r="I70">
        <v>61</v>
      </c>
      <c r="J70">
        <v>63</v>
      </c>
      <c r="K70">
        <v>66</v>
      </c>
      <c r="L70" s="8">
        <f t="shared" si="2"/>
        <v>0.011111111111111122</v>
      </c>
    </row>
    <row r="71" spans="1:12" ht="12.75">
      <c r="A71" s="3">
        <v>0.01122685185185186</v>
      </c>
      <c r="C71">
        <v>50</v>
      </c>
      <c r="D71">
        <v>54</v>
      </c>
      <c r="E71">
        <v>57</v>
      </c>
      <c r="F71">
        <v>69</v>
      </c>
      <c r="G71" s="3">
        <v>0.01122685185185186</v>
      </c>
      <c r="I71">
        <v>60</v>
      </c>
      <c r="J71">
        <v>62</v>
      </c>
      <c r="K71">
        <v>65</v>
      </c>
      <c r="L71" s="8">
        <f t="shared" si="2"/>
        <v>0.011226851851851863</v>
      </c>
    </row>
    <row r="72" spans="1:12" ht="12.75">
      <c r="A72" s="3">
        <v>0.011342592592592602</v>
      </c>
      <c r="C72">
        <v>49</v>
      </c>
      <c r="D72">
        <v>53</v>
      </c>
      <c r="E72">
        <v>56</v>
      </c>
      <c r="F72">
        <v>68</v>
      </c>
      <c r="G72" s="3">
        <v>0.011342592592592602</v>
      </c>
      <c r="I72">
        <v>59</v>
      </c>
      <c r="J72">
        <v>61</v>
      </c>
      <c r="K72">
        <v>64</v>
      </c>
      <c r="L72" s="8">
        <f t="shared" si="2"/>
        <v>0.011342592592592604</v>
      </c>
    </row>
    <row r="73" spans="1:12" ht="12.75">
      <c r="A73" s="3">
        <v>0.011458333333333341</v>
      </c>
      <c r="C73">
        <v>48</v>
      </c>
      <c r="D73">
        <v>52</v>
      </c>
      <c r="E73">
        <v>55</v>
      </c>
      <c r="F73">
        <v>67</v>
      </c>
      <c r="G73" s="3">
        <v>0.011458333333333341</v>
      </c>
      <c r="I73">
        <v>58</v>
      </c>
      <c r="J73">
        <v>60</v>
      </c>
      <c r="K73">
        <v>63</v>
      </c>
      <c r="L73" s="8">
        <f t="shared" si="2"/>
        <v>0.011458333333333345</v>
      </c>
    </row>
    <row r="74" spans="1:12" ht="12.75">
      <c r="A74" s="3">
        <v>0.011574074074074084</v>
      </c>
      <c r="C74">
        <v>47</v>
      </c>
      <c r="D74">
        <v>51</v>
      </c>
      <c r="E74">
        <v>54</v>
      </c>
      <c r="F74">
        <v>66</v>
      </c>
      <c r="G74" s="3">
        <v>0.011574074074074084</v>
      </c>
      <c r="I74">
        <v>57</v>
      </c>
      <c r="J74">
        <v>59</v>
      </c>
      <c r="K74">
        <v>62</v>
      </c>
      <c r="L74" s="8">
        <f t="shared" si="2"/>
        <v>0.011574074074074086</v>
      </c>
    </row>
    <row r="75" spans="1:12" ht="12.75">
      <c r="A75" s="3">
        <v>0.011689814814814823</v>
      </c>
      <c r="C75">
        <v>46</v>
      </c>
      <c r="D75">
        <v>50</v>
      </c>
      <c r="E75">
        <v>53</v>
      </c>
      <c r="F75">
        <v>65</v>
      </c>
      <c r="G75" s="3">
        <v>0.011689814814814823</v>
      </c>
      <c r="I75">
        <v>56</v>
      </c>
      <c r="J75">
        <v>58</v>
      </c>
      <c r="K75">
        <v>61</v>
      </c>
      <c r="L75" s="8">
        <f t="shared" si="2"/>
        <v>0.011689814814814826</v>
      </c>
    </row>
    <row r="76" spans="1:12" ht="12.75">
      <c r="A76" s="3">
        <v>0.011805555555555566</v>
      </c>
      <c r="C76">
        <v>45</v>
      </c>
      <c r="D76">
        <v>49</v>
      </c>
      <c r="E76">
        <v>52</v>
      </c>
      <c r="F76">
        <v>64</v>
      </c>
      <c r="G76" s="3">
        <v>0.011805555555555566</v>
      </c>
      <c r="I76">
        <v>55</v>
      </c>
      <c r="J76">
        <v>57</v>
      </c>
      <c r="K76">
        <v>60</v>
      </c>
      <c r="L76" s="8">
        <f t="shared" si="2"/>
        <v>0.011805555555555567</v>
      </c>
    </row>
    <row r="77" spans="1:12" ht="12.75">
      <c r="A77" s="3">
        <v>0.011921296296296305</v>
      </c>
      <c r="C77">
        <v>44</v>
      </c>
      <c r="D77">
        <v>48</v>
      </c>
      <c r="E77">
        <v>51</v>
      </c>
      <c r="F77">
        <v>63</v>
      </c>
      <c r="G77" s="3">
        <v>0.011921296296296305</v>
      </c>
      <c r="I77">
        <v>54</v>
      </c>
      <c r="J77">
        <v>56</v>
      </c>
      <c r="K77">
        <v>59</v>
      </c>
      <c r="L77" s="8">
        <f t="shared" si="2"/>
        <v>0.011921296296296308</v>
      </c>
    </row>
    <row r="78" spans="1:12" ht="12.75">
      <c r="A78" s="3">
        <v>0.012037037037037047</v>
      </c>
      <c r="C78">
        <v>43</v>
      </c>
      <c r="D78">
        <v>47</v>
      </c>
      <c r="E78">
        <v>50</v>
      </c>
      <c r="F78">
        <v>62</v>
      </c>
      <c r="G78" s="3">
        <v>0.012037037037037047</v>
      </c>
      <c r="I78">
        <v>53</v>
      </c>
      <c r="J78">
        <v>55</v>
      </c>
      <c r="K78">
        <v>58</v>
      </c>
      <c r="L78" s="8">
        <f t="shared" si="2"/>
        <v>0.01203703703703705</v>
      </c>
    </row>
    <row r="79" spans="1:12" ht="12.75">
      <c r="A79" s="3">
        <v>0.012152777777777787</v>
      </c>
      <c r="C79">
        <v>42</v>
      </c>
      <c r="D79">
        <v>46</v>
      </c>
      <c r="E79">
        <v>49</v>
      </c>
      <c r="F79">
        <v>61</v>
      </c>
      <c r="G79" s="3">
        <v>0.012152777777777787</v>
      </c>
      <c r="I79">
        <v>52</v>
      </c>
      <c r="J79">
        <v>54</v>
      </c>
      <c r="K79">
        <v>57</v>
      </c>
      <c r="L79" s="8">
        <f t="shared" si="2"/>
        <v>0.01215277777777779</v>
      </c>
    </row>
    <row r="80" spans="1:12" ht="12.75">
      <c r="A80" s="3">
        <v>0.01226851851851853</v>
      </c>
      <c r="C80">
        <v>41</v>
      </c>
      <c r="D80">
        <v>45</v>
      </c>
      <c r="E80">
        <v>48</v>
      </c>
      <c r="F80">
        <v>60</v>
      </c>
      <c r="G80" s="3">
        <v>0.01226851851851853</v>
      </c>
      <c r="I80">
        <v>51</v>
      </c>
      <c r="J80">
        <v>53</v>
      </c>
      <c r="K80">
        <v>56</v>
      </c>
      <c r="L80" s="8">
        <f t="shared" si="2"/>
        <v>0.012268518518518531</v>
      </c>
    </row>
    <row r="81" spans="1:12" ht="12.75">
      <c r="A81" s="3">
        <v>0.012384259259259268</v>
      </c>
      <c r="C81">
        <v>40</v>
      </c>
      <c r="D81">
        <v>44</v>
      </c>
      <c r="E81">
        <v>47</v>
      </c>
      <c r="F81">
        <v>59</v>
      </c>
      <c r="G81" s="3">
        <v>0.012384259259259268</v>
      </c>
      <c r="I81">
        <v>50</v>
      </c>
      <c r="J81">
        <v>52</v>
      </c>
      <c r="K81">
        <v>55</v>
      </c>
      <c r="L81" s="8">
        <f t="shared" si="2"/>
        <v>0.012384259259259272</v>
      </c>
    </row>
    <row r="82" spans="1:12" ht="12.75">
      <c r="A82" s="3">
        <v>0.012500000000000011</v>
      </c>
      <c r="C82">
        <v>39</v>
      </c>
      <c r="D82">
        <v>43</v>
      </c>
      <c r="E82">
        <v>46</v>
      </c>
      <c r="F82">
        <v>58</v>
      </c>
      <c r="G82" s="3">
        <v>0.012500000000000011</v>
      </c>
      <c r="I82">
        <v>49</v>
      </c>
      <c r="J82">
        <v>51</v>
      </c>
      <c r="K82">
        <v>54</v>
      </c>
      <c r="L82" s="8">
        <f t="shared" si="2"/>
        <v>0.012500000000000013</v>
      </c>
    </row>
    <row r="83" spans="1:12" ht="12.75">
      <c r="A83" s="3">
        <v>0.01261574074074075</v>
      </c>
      <c r="C83">
        <v>38</v>
      </c>
      <c r="D83">
        <v>42</v>
      </c>
      <c r="E83">
        <v>45</v>
      </c>
      <c r="F83">
        <v>57</v>
      </c>
      <c r="G83" s="3">
        <v>0.01261574074074075</v>
      </c>
      <c r="I83">
        <v>48</v>
      </c>
      <c r="J83">
        <v>50</v>
      </c>
      <c r="K83">
        <v>53</v>
      </c>
      <c r="L83" s="8">
        <f t="shared" si="2"/>
        <v>0.012615740740740754</v>
      </c>
    </row>
    <row r="84" spans="1:12" ht="12.75">
      <c r="A84" s="3">
        <v>0.012731481481481493</v>
      </c>
      <c r="C84">
        <v>37</v>
      </c>
      <c r="D84">
        <v>41</v>
      </c>
      <c r="E84">
        <v>44</v>
      </c>
      <c r="F84">
        <v>56</v>
      </c>
      <c r="G84" s="3">
        <v>0.012731481481481493</v>
      </c>
      <c r="I84">
        <v>47</v>
      </c>
      <c r="J84">
        <v>49</v>
      </c>
      <c r="K84">
        <v>52</v>
      </c>
      <c r="L84" s="8">
        <f t="shared" si="2"/>
        <v>0.012731481481481495</v>
      </c>
    </row>
    <row r="85" spans="1:12" ht="12.75">
      <c r="A85" s="3">
        <v>0.012847222222222232</v>
      </c>
      <c r="C85">
        <v>36</v>
      </c>
      <c r="D85">
        <v>40</v>
      </c>
      <c r="E85">
        <v>43</v>
      </c>
      <c r="F85">
        <v>55</v>
      </c>
      <c r="G85" s="3">
        <v>0.012847222222222232</v>
      </c>
      <c r="I85">
        <v>46</v>
      </c>
      <c r="J85">
        <v>48</v>
      </c>
      <c r="K85">
        <v>51</v>
      </c>
      <c r="L85" s="8">
        <f t="shared" si="2"/>
        <v>0.012847222222222236</v>
      </c>
    </row>
    <row r="86" spans="1:12" ht="12.75">
      <c r="A86" s="3">
        <v>0.012962962962962975</v>
      </c>
      <c r="C86">
        <v>35</v>
      </c>
      <c r="D86">
        <v>39</v>
      </c>
      <c r="E86">
        <v>42</v>
      </c>
      <c r="F86">
        <v>54</v>
      </c>
      <c r="G86" s="3">
        <v>0.012962962962962975</v>
      </c>
      <c r="I86">
        <v>45</v>
      </c>
      <c r="J86">
        <v>47</v>
      </c>
      <c r="K86">
        <v>50</v>
      </c>
      <c r="L86" s="8">
        <f t="shared" si="2"/>
        <v>0.012962962962962976</v>
      </c>
    </row>
    <row r="87" spans="1:12" ht="12.75">
      <c r="A87" s="3">
        <v>0.013078703703703714</v>
      </c>
      <c r="C87">
        <v>34</v>
      </c>
      <c r="D87">
        <v>38</v>
      </c>
      <c r="E87">
        <v>41</v>
      </c>
      <c r="F87">
        <v>53</v>
      </c>
      <c r="G87" s="3">
        <v>0.013078703703703714</v>
      </c>
      <c r="I87">
        <v>44</v>
      </c>
      <c r="J87">
        <v>46</v>
      </c>
      <c r="K87">
        <v>49</v>
      </c>
      <c r="L87" s="8">
        <f t="shared" si="2"/>
        <v>0.013078703703703717</v>
      </c>
    </row>
    <row r="88" spans="1:12" ht="12.75">
      <c r="A88" s="3">
        <v>0.013194444444444457</v>
      </c>
      <c r="C88">
        <v>33</v>
      </c>
      <c r="D88">
        <v>37</v>
      </c>
      <c r="E88">
        <v>40</v>
      </c>
      <c r="F88">
        <v>52</v>
      </c>
      <c r="G88" s="3">
        <v>0.013194444444444457</v>
      </c>
      <c r="I88">
        <v>43</v>
      </c>
      <c r="J88">
        <v>45</v>
      </c>
      <c r="K88">
        <v>48</v>
      </c>
      <c r="L88" s="8">
        <f t="shared" si="2"/>
        <v>0.013194444444444458</v>
      </c>
    </row>
    <row r="89" spans="1:12" ht="12.75">
      <c r="A89" s="3">
        <v>0.013310185185185196</v>
      </c>
      <c r="C89">
        <v>32</v>
      </c>
      <c r="D89">
        <v>36</v>
      </c>
      <c r="E89">
        <v>39</v>
      </c>
      <c r="F89">
        <v>51</v>
      </c>
      <c r="G89" s="3">
        <v>0.013310185185185196</v>
      </c>
      <c r="I89">
        <v>42</v>
      </c>
      <c r="J89">
        <v>44</v>
      </c>
      <c r="K89">
        <v>47</v>
      </c>
      <c r="L89" s="8">
        <f t="shared" si="2"/>
        <v>0.0133101851851852</v>
      </c>
    </row>
    <row r="90" spans="1:12" ht="12.75">
      <c r="A90" s="3">
        <v>0.013425925925925938</v>
      </c>
      <c r="C90">
        <v>31</v>
      </c>
      <c r="D90">
        <v>35</v>
      </c>
      <c r="E90">
        <v>38</v>
      </c>
      <c r="F90">
        <v>50</v>
      </c>
      <c r="G90" s="3">
        <v>0.013425925925925938</v>
      </c>
      <c r="I90">
        <v>41</v>
      </c>
      <c r="J90">
        <v>43</v>
      </c>
      <c r="K90">
        <v>46</v>
      </c>
      <c r="L90" s="8">
        <f t="shared" si="2"/>
        <v>0.01342592592592594</v>
      </c>
    </row>
    <row r="91" spans="1:12" ht="12.75">
      <c r="A91" s="3">
        <v>0.013541666666666678</v>
      </c>
      <c r="C91">
        <v>30</v>
      </c>
      <c r="D91">
        <v>34</v>
      </c>
      <c r="E91">
        <v>37</v>
      </c>
      <c r="F91">
        <v>49</v>
      </c>
      <c r="G91" s="3">
        <v>0.013541666666666678</v>
      </c>
      <c r="I91">
        <v>40</v>
      </c>
      <c r="J91">
        <v>42</v>
      </c>
      <c r="K91">
        <v>45</v>
      </c>
      <c r="L91" s="8">
        <f t="shared" si="2"/>
        <v>0.013541666666666681</v>
      </c>
    </row>
    <row r="92" spans="1:12" ht="12.75">
      <c r="A92" s="3">
        <v>0.01365740740740742</v>
      </c>
      <c r="C92">
        <v>29</v>
      </c>
      <c r="D92">
        <v>33</v>
      </c>
      <c r="E92">
        <v>36</v>
      </c>
      <c r="F92">
        <v>48</v>
      </c>
      <c r="G92" s="3">
        <v>0.01365740740740742</v>
      </c>
      <c r="I92">
        <v>39</v>
      </c>
      <c r="J92">
        <v>41</v>
      </c>
      <c r="K92">
        <v>44</v>
      </c>
      <c r="L92" s="8">
        <f t="shared" si="2"/>
        <v>0.013657407407407422</v>
      </c>
    </row>
    <row r="93" spans="1:12" ht="12.75">
      <c r="A93" s="3">
        <v>0.01377314814814816</v>
      </c>
      <c r="C93">
        <v>28</v>
      </c>
      <c r="D93">
        <v>32</v>
      </c>
      <c r="E93">
        <v>35</v>
      </c>
      <c r="F93">
        <v>47</v>
      </c>
      <c r="G93" s="3">
        <v>0.01377314814814816</v>
      </c>
      <c r="I93">
        <v>38</v>
      </c>
      <c r="J93">
        <v>40</v>
      </c>
      <c r="K93">
        <v>43</v>
      </c>
      <c r="L93" s="8">
        <f t="shared" si="2"/>
        <v>0.013773148148148163</v>
      </c>
    </row>
    <row r="94" spans="1:12" ht="12.75">
      <c r="A94" s="3">
        <v>0.013888888888888902</v>
      </c>
      <c r="C94">
        <v>27</v>
      </c>
      <c r="D94">
        <v>31</v>
      </c>
      <c r="E94">
        <v>34</v>
      </c>
      <c r="F94">
        <v>46</v>
      </c>
      <c r="G94" s="3">
        <v>0.013888888888888902</v>
      </c>
      <c r="I94">
        <v>37</v>
      </c>
      <c r="J94">
        <v>39</v>
      </c>
      <c r="K94">
        <v>42</v>
      </c>
      <c r="L94" s="8">
        <f t="shared" si="2"/>
        <v>0.013888888888888904</v>
      </c>
    </row>
    <row r="95" spans="1:12" ht="12.75">
      <c r="A95" s="3">
        <v>0.014004629629629641</v>
      </c>
      <c r="C95">
        <v>26</v>
      </c>
      <c r="D95">
        <v>30</v>
      </c>
      <c r="E95">
        <v>33</v>
      </c>
      <c r="F95">
        <v>45</v>
      </c>
      <c r="G95" s="3">
        <v>0.014004629629629641</v>
      </c>
      <c r="I95">
        <v>36</v>
      </c>
      <c r="J95">
        <v>38</v>
      </c>
      <c r="K95">
        <v>41</v>
      </c>
      <c r="L95" s="8">
        <f t="shared" si="2"/>
        <v>0.014004629629629645</v>
      </c>
    </row>
    <row r="96" spans="1:12" ht="12.75">
      <c r="A96" s="3">
        <v>0.014120370370370384</v>
      </c>
      <c r="C96">
        <v>25</v>
      </c>
      <c r="D96">
        <v>29</v>
      </c>
      <c r="E96">
        <v>32</v>
      </c>
      <c r="F96">
        <v>44</v>
      </c>
      <c r="G96" s="3">
        <v>0.014120370370370384</v>
      </c>
      <c r="I96">
        <v>35</v>
      </c>
      <c r="J96">
        <v>37</v>
      </c>
      <c r="K96">
        <v>40</v>
      </c>
      <c r="L96" s="8">
        <f t="shared" si="2"/>
        <v>0.014120370370370386</v>
      </c>
    </row>
    <row r="97" spans="1:12" ht="12.75">
      <c r="A97" s="3">
        <v>0.014236111111111123</v>
      </c>
      <c r="C97">
        <v>24</v>
      </c>
      <c r="D97">
        <v>28</v>
      </c>
      <c r="E97">
        <v>31</v>
      </c>
      <c r="F97">
        <v>43</v>
      </c>
      <c r="G97" s="3">
        <v>0.014236111111111123</v>
      </c>
      <c r="I97">
        <v>34</v>
      </c>
      <c r="J97">
        <v>36</v>
      </c>
      <c r="K97">
        <v>39</v>
      </c>
      <c r="L97" s="8">
        <f t="shared" si="2"/>
        <v>0.014236111111111126</v>
      </c>
    </row>
    <row r="98" spans="1:12" ht="12.75">
      <c r="A98" s="3">
        <v>0.014351851851851866</v>
      </c>
      <c r="C98">
        <v>23</v>
      </c>
      <c r="D98">
        <v>27</v>
      </c>
      <c r="E98">
        <v>30</v>
      </c>
      <c r="F98">
        <v>42</v>
      </c>
      <c r="G98" s="3">
        <v>0.014351851851851866</v>
      </c>
      <c r="I98">
        <v>33</v>
      </c>
      <c r="J98">
        <v>35</v>
      </c>
      <c r="K98">
        <v>38</v>
      </c>
      <c r="L98" s="8">
        <f aca="true" t="shared" si="3" ref="L98:L129">L97+10*1/86400</f>
        <v>0.014351851851851867</v>
      </c>
    </row>
    <row r="99" spans="1:12" ht="12.75">
      <c r="A99" s="3">
        <v>0.014467592592592605</v>
      </c>
      <c r="C99">
        <v>22</v>
      </c>
      <c r="D99">
        <v>26</v>
      </c>
      <c r="E99">
        <v>29</v>
      </c>
      <c r="F99">
        <v>41</v>
      </c>
      <c r="G99" s="3">
        <v>0.014467592592592605</v>
      </c>
      <c r="I99">
        <v>32</v>
      </c>
      <c r="J99">
        <v>34</v>
      </c>
      <c r="K99">
        <v>37</v>
      </c>
      <c r="L99" s="8">
        <f t="shared" si="3"/>
        <v>0.014467592592592608</v>
      </c>
    </row>
    <row r="100" spans="1:12" ht="12.75">
      <c r="A100" s="3">
        <v>0.014583333333333347</v>
      </c>
      <c r="C100">
        <v>21</v>
      </c>
      <c r="D100">
        <v>25</v>
      </c>
      <c r="E100">
        <v>28</v>
      </c>
      <c r="F100">
        <v>40</v>
      </c>
      <c r="G100" s="3">
        <v>0.014583333333333347</v>
      </c>
      <c r="I100">
        <v>31</v>
      </c>
      <c r="J100">
        <v>33</v>
      </c>
      <c r="K100">
        <v>36</v>
      </c>
      <c r="L100" s="8">
        <f t="shared" si="3"/>
        <v>0.01458333333333335</v>
      </c>
    </row>
    <row r="101" spans="1:12" ht="12.75">
      <c r="A101" s="3">
        <v>0.014699074074074087</v>
      </c>
      <c r="C101">
        <v>20</v>
      </c>
      <c r="D101">
        <v>24</v>
      </c>
      <c r="E101">
        <v>27</v>
      </c>
      <c r="F101">
        <v>39</v>
      </c>
      <c r="G101" s="3">
        <v>0.014699074074074087</v>
      </c>
      <c r="I101">
        <v>30</v>
      </c>
      <c r="J101">
        <v>32</v>
      </c>
      <c r="K101">
        <v>35</v>
      </c>
      <c r="L101" s="8">
        <f t="shared" si="3"/>
        <v>0.01469907407407409</v>
      </c>
    </row>
    <row r="102" spans="1:12" ht="12.75">
      <c r="A102" s="3">
        <v>0.01481481481481483</v>
      </c>
      <c r="C102">
        <v>19</v>
      </c>
      <c r="D102">
        <v>23</v>
      </c>
      <c r="E102">
        <v>26</v>
      </c>
      <c r="F102">
        <v>38</v>
      </c>
      <c r="G102" s="3">
        <v>0.01481481481481483</v>
      </c>
      <c r="I102">
        <v>29</v>
      </c>
      <c r="J102">
        <v>31</v>
      </c>
      <c r="K102">
        <v>34</v>
      </c>
      <c r="L102" s="8">
        <f t="shared" si="3"/>
        <v>0.014814814814814831</v>
      </c>
    </row>
    <row r="103" spans="1:12" ht="12.75">
      <c r="A103" s="3">
        <v>0.014930555555555568</v>
      </c>
      <c r="C103">
        <v>18</v>
      </c>
      <c r="D103">
        <v>22</v>
      </c>
      <c r="E103">
        <v>25</v>
      </c>
      <c r="F103">
        <v>37</v>
      </c>
      <c r="G103" s="3">
        <v>0.014930555555555568</v>
      </c>
      <c r="I103">
        <v>28</v>
      </c>
      <c r="J103">
        <v>30</v>
      </c>
      <c r="K103">
        <v>33</v>
      </c>
      <c r="L103" s="8">
        <f t="shared" si="3"/>
        <v>0.014930555555555572</v>
      </c>
    </row>
    <row r="104" spans="1:12" ht="12.75">
      <c r="A104" s="3">
        <v>0.015046296296296311</v>
      </c>
      <c r="C104">
        <v>17</v>
      </c>
      <c r="D104">
        <v>21</v>
      </c>
      <c r="E104">
        <v>24</v>
      </c>
      <c r="F104">
        <v>36</v>
      </c>
      <c r="G104" s="3">
        <v>0.015046296296296311</v>
      </c>
      <c r="I104">
        <v>27</v>
      </c>
      <c r="J104">
        <v>29</v>
      </c>
      <c r="K104">
        <v>32</v>
      </c>
      <c r="L104" s="8">
        <f t="shared" si="3"/>
        <v>0.015046296296296313</v>
      </c>
    </row>
    <row r="105" spans="1:12" ht="12.75">
      <c r="A105" s="3">
        <v>0.01516203703703705</v>
      </c>
      <c r="C105">
        <v>16</v>
      </c>
      <c r="D105">
        <v>20</v>
      </c>
      <c r="E105">
        <v>23</v>
      </c>
      <c r="F105">
        <v>35</v>
      </c>
      <c r="G105" s="3">
        <v>0.01516203703703705</v>
      </c>
      <c r="I105">
        <v>26</v>
      </c>
      <c r="J105">
        <v>28</v>
      </c>
      <c r="K105">
        <v>31</v>
      </c>
      <c r="L105" s="8">
        <f t="shared" si="3"/>
        <v>0.015162037037037054</v>
      </c>
    </row>
    <row r="106" spans="1:12" ht="12.75">
      <c r="A106" s="3">
        <v>0.015277777777777793</v>
      </c>
      <c r="C106">
        <v>15</v>
      </c>
      <c r="D106">
        <v>19</v>
      </c>
      <c r="E106">
        <v>22</v>
      </c>
      <c r="F106">
        <v>34</v>
      </c>
      <c r="G106" s="3">
        <v>0.015277777777777793</v>
      </c>
      <c r="I106">
        <v>25</v>
      </c>
      <c r="J106">
        <v>27</v>
      </c>
      <c r="K106">
        <v>30</v>
      </c>
      <c r="L106" s="8">
        <f t="shared" si="3"/>
        <v>0.015277777777777795</v>
      </c>
    </row>
    <row r="107" spans="1:12" ht="12.75">
      <c r="A107" s="3">
        <v>0.015393518518518532</v>
      </c>
      <c r="C107">
        <v>14</v>
      </c>
      <c r="D107">
        <v>18</v>
      </c>
      <c r="E107">
        <v>21</v>
      </c>
      <c r="F107">
        <v>33</v>
      </c>
      <c r="G107" s="3">
        <v>0.015393518518518532</v>
      </c>
      <c r="I107">
        <v>24</v>
      </c>
      <c r="J107">
        <v>26</v>
      </c>
      <c r="K107">
        <v>29</v>
      </c>
      <c r="L107" s="8">
        <f t="shared" si="3"/>
        <v>0.015393518518518536</v>
      </c>
    </row>
    <row r="108" spans="1:12" ht="12.75">
      <c r="A108" s="3">
        <v>0.015509259259259275</v>
      </c>
      <c r="C108">
        <v>13</v>
      </c>
      <c r="D108">
        <v>17</v>
      </c>
      <c r="E108">
        <v>20</v>
      </c>
      <c r="F108">
        <v>32</v>
      </c>
      <c r="G108" s="3">
        <v>0.015509259259259275</v>
      </c>
      <c r="I108">
        <v>23</v>
      </c>
      <c r="J108">
        <v>25</v>
      </c>
      <c r="K108">
        <v>28</v>
      </c>
      <c r="L108" s="8">
        <f t="shared" si="3"/>
        <v>0.015509259259259276</v>
      </c>
    </row>
    <row r="109" spans="1:12" ht="12.75">
      <c r="A109" s="3">
        <v>0.015625000000000014</v>
      </c>
      <c r="C109">
        <v>12</v>
      </c>
      <c r="D109">
        <v>16</v>
      </c>
      <c r="E109">
        <v>19</v>
      </c>
      <c r="F109">
        <v>31</v>
      </c>
      <c r="G109" s="3">
        <v>0.015625000000000014</v>
      </c>
      <c r="I109">
        <v>22</v>
      </c>
      <c r="J109">
        <v>24</v>
      </c>
      <c r="K109">
        <v>27</v>
      </c>
      <c r="L109" s="8">
        <f t="shared" si="3"/>
        <v>0.015625000000000017</v>
      </c>
    </row>
    <row r="110" spans="1:12" ht="12.75">
      <c r="A110" s="3">
        <v>0.015740740740740757</v>
      </c>
      <c r="C110">
        <v>11</v>
      </c>
      <c r="D110">
        <v>15</v>
      </c>
      <c r="E110">
        <v>18</v>
      </c>
      <c r="F110">
        <v>30</v>
      </c>
      <c r="G110" s="3">
        <v>0.015740740740740757</v>
      </c>
      <c r="I110">
        <v>21</v>
      </c>
      <c r="J110">
        <v>23</v>
      </c>
      <c r="K110">
        <v>26</v>
      </c>
      <c r="L110" s="8">
        <f t="shared" si="3"/>
        <v>0.015740740740740757</v>
      </c>
    </row>
    <row r="111" spans="1:12" ht="12.75">
      <c r="A111" s="3">
        <v>0.015856481481481496</v>
      </c>
      <c r="C111">
        <v>10</v>
      </c>
      <c r="D111">
        <v>14</v>
      </c>
      <c r="E111">
        <v>17</v>
      </c>
      <c r="F111">
        <v>29</v>
      </c>
      <c r="G111" s="3">
        <v>0.015856481481481496</v>
      </c>
      <c r="I111">
        <v>20</v>
      </c>
      <c r="J111">
        <v>22</v>
      </c>
      <c r="K111">
        <v>25</v>
      </c>
      <c r="L111" s="8">
        <f t="shared" si="3"/>
        <v>0.015856481481481496</v>
      </c>
    </row>
    <row r="112" spans="1:12" ht="12.75">
      <c r="A112" s="3">
        <v>0.01597222222222224</v>
      </c>
      <c r="C112">
        <v>9</v>
      </c>
      <c r="D112">
        <v>13</v>
      </c>
      <c r="E112">
        <v>16</v>
      </c>
      <c r="F112">
        <v>28</v>
      </c>
      <c r="G112" s="3">
        <v>0.01597222222222224</v>
      </c>
      <c r="I112">
        <v>19</v>
      </c>
      <c r="J112">
        <v>21</v>
      </c>
      <c r="K112">
        <v>24</v>
      </c>
      <c r="L112" s="8">
        <f t="shared" si="3"/>
        <v>0.015972222222222235</v>
      </c>
    </row>
    <row r="113" spans="1:12" ht="12.75">
      <c r="A113" s="3">
        <v>0.016087962962962978</v>
      </c>
      <c r="C113">
        <v>8</v>
      </c>
      <c r="D113">
        <v>12</v>
      </c>
      <c r="E113">
        <v>15</v>
      </c>
      <c r="F113">
        <v>27</v>
      </c>
      <c r="G113" s="3">
        <v>0.016087962962962978</v>
      </c>
      <c r="I113">
        <v>18</v>
      </c>
      <c r="J113">
        <v>20</v>
      </c>
      <c r="K113">
        <v>23</v>
      </c>
      <c r="L113" s="8">
        <f t="shared" si="3"/>
        <v>0.016087962962962974</v>
      </c>
    </row>
    <row r="114" spans="1:12" ht="12.75">
      <c r="A114" s="3">
        <v>0.01620370370370372</v>
      </c>
      <c r="C114">
        <v>7</v>
      </c>
      <c r="D114">
        <v>11</v>
      </c>
      <c r="E114">
        <v>14</v>
      </c>
      <c r="F114">
        <v>26</v>
      </c>
      <c r="G114" s="3">
        <v>0.01620370370370372</v>
      </c>
      <c r="I114">
        <v>17</v>
      </c>
      <c r="J114">
        <v>19</v>
      </c>
      <c r="K114">
        <v>22</v>
      </c>
      <c r="L114" s="8">
        <f t="shared" si="3"/>
        <v>0.016203703703703713</v>
      </c>
    </row>
    <row r="115" spans="1:12" ht="12.75">
      <c r="A115" s="3">
        <v>0.01631944444444446</v>
      </c>
      <c r="C115">
        <v>6</v>
      </c>
      <c r="D115">
        <v>10</v>
      </c>
      <c r="E115">
        <v>13</v>
      </c>
      <c r="F115">
        <v>25</v>
      </c>
      <c r="G115" s="3">
        <v>0.01631944444444446</v>
      </c>
      <c r="I115">
        <v>16</v>
      </c>
      <c r="J115">
        <v>18</v>
      </c>
      <c r="K115">
        <v>21</v>
      </c>
      <c r="L115" s="8">
        <f t="shared" si="3"/>
        <v>0.016319444444444452</v>
      </c>
    </row>
    <row r="116" spans="1:12" ht="12.75">
      <c r="A116" s="3">
        <v>0.016435185185185202</v>
      </c>
      <c r="C116">
        <v>5</v>
      </c>
      <c r="D116">
        <v>9</v>
      </c>
      <c r="E116">
        <v>12</v>
      </c>
      <c r="F116">
        <v>24</v>
      </c>
      <c r="G116" s="3">
        <v>0.016435185185185202</v>
      </c>
      <c r="I116">
        <v>15</v>
      </c>
      <c r="J116">
        <v>17</v>
      </c>
      <c r="K116">
        <v>20</v>
      </c>
      <c r="L116" s="8">
        <f t="shared" si="3"/>
        <v>0.01643518518518519</v>
      </c>
    </row>
    <row r="117" spans="1:12" ht="12.75">
      <c r="A117" s="3">
        <v>0.01655092592592594</v>
      </c>
      <c r="C117">
        <v>4</v>
      </c>
      <c r="D117">
        <v>8</v>
      </c>
      <c r="E117">
        <v>11</v>
      </c>
      <c r="F117">
        <v>23</v>
      </c>
      <c r="G117" s="3">
        <v>0.01655092592592594</v>
      </c>
      <c r="I117">
        <v>14</v>
      </c>
      <c r="J117">
        <v>16</v>
      </c>
      <c r="K117">
        <v>19</v>
      </c>
      <c r="L117" s="8">
        <f t="shared" si="3"/>
        <v>0.01655092592592593</v>
      </c>
    </row>
    <row r="118" spans="1:12" ht="12.75">
      <c r="A118" s="3">
        <v>0.016666666666666684</v>
      </c>
      <c r="C118">
        <v>3</v>
      </c>
      <c r="D118">
        <v>7</v>
      </c>
      <c r="E118">
        <v>10</v>
      </c>
      <c r="F118">
        <v>22</v>
      </c>
      <c r="G118" s="3">
        <v>0.016666666666666684</v>
      </c>
      <c r="I118">
        <v>13</v>
      </c>
      <c r="J118">
        <v>15</v>
      </c>
      <c r="K118">
        <v>18</v>
      </c>
      <c r="L118" s="8">
        <f t="shared" si="3"/>
        <v>0.01666666666666667</v>
      </c>
    </row>
    <row r="119" spans="1:12" ht="12.75">
      <c r="A119" s="3">
        <v>0.016782407407407423</v>
      </c>
      <c r="C119">
        <v>2</v>
      </c>
      <c r="D119">
        <v>6</v>
      </c>
      <c r="E119">
        <v>9</v>
      </c>
      <c r="F119">
        <v>21</v>
      </c>
      <c r="G119" s="3">
        <v>0.016782407407407423</v>
      </c>
      <c r="I119">
        <v>12</v>
      </c>
      <c r="J119">
        <v>14</v>
      </c>
      <c r="K119">
        <v>17</v>
      </c>
      <c r="L119" s="8">
        <f t="shared" si="3"/>
        <v>0.01678240740740741</v>
      </c>
    </row>
    <row r="120" spans="1:12" ht="12.75">
      <c r="A120" s="3">
        <v>0.016898148148148166</v>
      </c>
      <c r="C120">
        <v>1</v>
      </c>
      <c r="D120">
        <v>5</v>
      </c>
      <c r="E120">
        <v>8</v>
      </c>
      <c r="F120">
        <v>20</v>
      </c>
      <c r="G120" s="3">
        <v>0.016898148148148166</v>
      </c>
      <c r="I120">
        <v>11</v>
      </c>
      <c r="J120">
        <v>13</v>
      </c>
      <c r="K120">
        <v>16</v>
      </c>
      <c r="L120" s="8">
        <f t="shared" si="3"/>
        <v>0.016898148148148148</v>
      </c>
    </row>
    <row r="121" spans="1:12" ht="12.75">
      <c r="A121" s="3">
        <v>0.017013888888888905</v>
      </c>
      <c r="C121">
        <v>0</v>
      </c>
      <c r="D121">
        <v>4</v>
      </c>
      <c r="E121">
        <v>7</v>
      </c>
      <c r="F121">
        <v>19</v>
      </c>
      <c r="G121" s="3">
        <v>0.017013888888888905</v>
      </c>
      <c r="I121">
        <v>10</v>
      </c>
      <c r="J121">
        <v>12</v>
      </c>
      <c r="K121">
        <v>15</v>
      </c>
      <c r="L121" s="8">
        <f t="shared" si="3"/>
        <v>0.017013888888888887</v>
      </c>
    </row>
    <row r="122" spans="1:12" ht="12.75">
      <c r="A122" s="3">
        <v>0.017129629629629647</v>
      </c>
      <c r="C122">
        <v>0</v>
      </c>
      <c r="D122">
        <v>3</v>
      </c>
      <c r="E122">
        <v>6</v>
      </c>
      <c r="F122">
        <v>18</v>
      </c>
      <c r="G122" s="3">
        <v>0.017129629629629647</v>
      </c>
      <c r="I122">
        <v>9</v>
      </c>
      <c r="J122">
        <v>11</v>
      </c>
      <c r="K122">
        <v>14</v>
      </c>
      <c r="L122" s="8">
        <f t="shared" si="3"/>
        <v>0.017129629629629627</v>
      </c>
    </row>
    <row r="123" spans="1:12" ht="12.75">
      <c r="A123" s="3">
        <v>0.017245370370370387</v>
      </c>
      <c r="C123">
        <v>0</v>
      </c>
      <c r="D123">
        <v>2</v>
      </c>
      <c r="E123">
        <v>5</v>
      </c>
      <c r="F123">
        <v>17</v>
      </c>
      <c r="G123" s="3">
        <v>0.017245370370370387</v>
      </c>
      <c r="I123">
        <v>8</v>
      </c>
      <c r="J123">
        <v>10</v>
      </c>
      <c r="K123">
        <v>13</v>
      </c>
      <c r="L123" s="8">
        <f t="shared" si="3"/>
        <v>0.017245370370370366</v>
      </c>
    </row>
    <row r="124" spans="1:12" ht="12.75">
      <c r="A124" s="3">
        <v>0.01736111111111113</v>
      </c>
      <c r="C124">
        <v>0</v>
      </c>
      <c r="D124">
        <v>1</v>
      </c>
      <c r="E124">
        <v>4</v>
      </c>
      <c r="F124">
        <v>16</v>
      </c>
      <c r="G124" s="3">
        <v>0.01736111111111113</v>
      </c>
      <c r="I124">
        <v>7</v>
      </c>
      <c r="J124">
        <v>9</v>
      </c>
      <c r="K124">
        <v>12</v>
      </c>
      <c r="L124" s="8">
        <f t="shared" si="3"/>
        <v>0.017361111111111105</v>
      </c>
    </row>
    <row r="125" spans="1:12" ht="12.75">
      <c r="A125" s="3">
        <v>0.01747685185185187</v>
      </c>
      <c r="C125">
        <v>0</v>
      </c>
      <c r="D125">
        <v>0</v>
      </c>
      <c r="E125">
        <v>3</v>
      </c>
      <c r="F125">
        <v>15</v>
      </c>
      <c r="G125" s="3">
        <v>0.01747685185185187</v>
      </c>
      <c r="I125">
        <v>6</v>
      </c>
      <c r="J125">
        <v>8</v>
      </c>
      <c r="K125">
        <v>11</v>
      </c>
      <c r="L125" s="8">
        <f t="shared" si="3"/>
        <v>0.017476851851851844</v>
      </c>
    </row>
    <row r="126" spans="1:12" ht="12.75">
      <c r="A126" s="3">
        <v>0.01759259259259261</v>
      </c>
      <c r="C126">
        <v>0</v>
      </c>
      <c r="D126">
        <v>0</v>
      </c>
      <c r="E126">
        <v>2</v>
      </c>
      <c r="F126">
        <v>14</v>
      </c>
      <c r="G126" s="3">
        <v>0.01759259259259261</v>
      </c>
      <c r="I126">
        <v>5</v>
      </c>
      <c r="J126">
        <v>7</v>
      </c>
      <c r="K126">
        <v>10</v>
      </c>
      <c r="L126" s="8">
        <f t="shared" si="3"/>
        <v>0.017592592592592583</v>
      </c>
    </row>
    <row r="127" spans="1:12" ht="12.75">
      <c r="A127" s="3">
        <v>0.01770833333333335</v>
      </c>
      <c r="C127">
        <v>0</v>
      </c>
      <c r="D127">
        <v>0</v>
      </c>
      <c r="E127">
        <v>1</v>
      </c>
      <c r="F127">
        <v>13</v>
      </c>
      <c r="G127" s="3">
        <v>0.01770833333333335</v>
      </c>
      <c r="I127">
        <v>4</v>
      </c>
      <c r="J127">
        <v>6</v>
      </c>
      <c r="K127">
        <v>9</v>
      </c>
      <c r="L127" s="8">
        <f t="shared" si="3"/>
        <v>0.017708333333333322</v>
      </c>
    </row>
    <row r="128" spans="1:12" ht="12.75">
      <c r="A128" s="3">
        <v>0.017824074074074093</v>
      </c>
      <c r="C128">
        <v>0</v>
      </c>
      <c r="D128">
        <v>0</v>
      </c>
      <c r="E128">
        <v>0</v>
      </c>
      <c r="F128">
        <v>12</v>
      </c>
      <c r="G128" s="3">
        <v>0.017824074074074093</v>
      </c>
      <c r="I128">
        <v>3</v>
      </c>
      <c r="J128">
        <v>5</v>
      </c>
      <c r="K128">
        <v>8</v>
      </c>
      <c r="L128" s="8">
        <f t="shared" si="3"/>
        <v>0.01782407407407406</v>
      </c>
    </row>
    <row r="129" spans="1:12" ht="12.75">
      <c r="A129" s="3">
        <v>0.017939814814814832</v>
      </c>
      <c r="C129">
        <v>0</v>
      </c>
      <c r="D129">
        <v>0</v>
      </c>
      <c r="E129">
        <v>0</v>
      </c>
      <c r="F129">
        <v>11</v>
      </c>
      <c r="G129" s="3">
        <v>0.017939814814814832</v>
      </c>
      <c r="I129">
        <v>2</v>
      </c>
      <c r="J129">
        <v>4</v>
      </c>
      <c r="K129">
        <v>7</v>
      </c>
      <c r="L129" s="8">
        <f t="shared" si="3"/>
        <v>0.0179398148148148</v>
      </c>
    </row>
    <row r="130" spans="1:12" ht="12.75">
      <c r="A130" s="3">
        <v>0.018055555555555575</v>
      </c>
      <c r="C130">
        <v>0</v>
      </c>
      <c r="D130">
        <v>0</v>
      </c>
      <c r="E130">
        <v>0</v>
      </c>
      <c r="F130">
        <v>10</v>
      </c>
      <c r="G130" s="3">
        <v>0.018055555555555575</v>
      </c>
      <c r="I130">
        <v>1</v>
      </c>
      <c r="J130">
        <v>3</v>
      </c>
      <c r="K130">
        <v>6</v>
      </c>
      <c r="L130" s="8">
        <f aca="true" t="shared" si="4" ref="L130:L140">L129+10*1/86400</f>
        <v>0.01805555555555554</v>
      </c>
    </row>
    <row r="131" spans="1:12" ht="12.75">
      <c r="A131" s="3">
        <v>0.018171296296296314</v>
      </c>
      <c r="C131">
        <v>0</v>
      </c>
      <c r="D131">
        <v>0</v>
      </c>
      <c r="E131">
        <v>0</v>
      </c>
      <c r="F131">
        <v>9</v>
      </c>
      <c r="G131" s="3">
        <v>0.018171296296296314</v>
      </c>
      <c r="I131">
        <v>0</v>
      </c>
      <c r="J131">
        <v>2</v>
      </c>
      <c r="K131">
        <v>5</v>
      </c>
      <c r="L131" s="8">
        <f t="shared" si="4"/>
        <v>0.01817129629629628</v>
      </c>
    </row>
    <row r="132" spans="1:12" ht="12.75">
      <c r="A132" s="3">
        <v>0.018287037037037056</v>
      </c>
      <c r="C132">
        <v>0</v>
      </c>
      <c r="D132">
        <v>0</v>
      </c>
      <c r="E132">
        <v>0</v>
      </c>
      <c r="F132">
        <v>8</v>
      </c>
      <c r="G132" s="3">
        <v>0.018287037037037056</v>
      </c>
      <c r="I132">
        <v>0</v>
      </c>
      <c r="J132">
        <v>1</v>
      </c>
      <c r="K132">
        <v>4</v>
      </c>
      <c r="L132" s="8">
        <f t="shared" si="4"/>
        <v>0.01828703703703702</v>
      </c>
    </row>
    <row r="133" spans="1:12" ht="12.75">
      <c r="A133" s="3">
        <v>0.018402777777777796</v>
      </c>
      <c r="C133">
        <v>0</v>
      </c>
      <c r="D133">
        <v>0</v>
      </c>
      <c r="E133">
        <v>0</v>
      </c>
      <c r="F133">
        <v>7</v>
      </c>
      <c r="G133" s="3">
        <v>0.018402777777777796</v>
      </c>
      <c r="I133">
        <v>0</v>
      </c>
      <c r="J133">
        <v>0</v>
      </c>
      <c r="K133">
        <v>3</v>
      </c>
      <c r="L133" s="8">
        <f t="shared" si="4"/>
        <v>0.018402777777777758</v>
      </c>
    </row>
    <row r="134" spans="1:12" ht="12.75">
      <c r="A134" s="3">
        <v>0.01851851851851854</v>
      </c>
      <c r="C134">
        <v>0</v>
      </c>
      <c r="D134">
        <v>0</v>
      </c>
      <c r="E134">
        <v>0</v>
      </c>
      <c r="F134">
        <v>6</v>
      </c>
      <c r="G134" s="3">
        <v>0.01851851851851854</v>
      </c>
      <c r="I134">
        <v>0</v>
      </c>
      <c r="J134">
        <v>0</v>
      </c>
      <c r="K134">
        <v>2</v>
      </c>
      <c r="L134" s="8">
        <f t="shared" si="4"/>
        <v>0.018518518518518497</v>
      </c>
    </row>
    <row r="135" spans="1:12" ht="12.75">
      <c r="A135" s="3">
        <v>0.018634259259259277</v>
      </c>
      <c r="C135">
        <v>0</v>
      </c>
      <c r="D135">
        <v>0</v>
      </c>
      <c r="E135">
        <v>0</v>
      </c>
      <c r="F135">
        <v>5</v>
      </c>
      <c r="G135" s="3">
        <v>0.018634259259259277</v>
      </c>
      <c r="I135">
        <v>0</v>
      </c>
      <c r="J135">
        <v>0</v>
      </c>
      <c r="K135">
        <v>1</v>
      </c>
      <c r="L135" s="8">
        <f t="shared" si="4"/>
        <v>0.018634259259259236</v>
      </c>
    </row>
    <row r="136" spans="1:12" ht="12.75">
      <c r="A136" s="3">
        <v>0.01875000000000002</v>
      </c>
      <c r="C136">
        <v>0</v>
      </c>
      <c r="D136">
        <v>0</v>
      </c>
      <c r="E136">
        <v>0</v>
      </c>
      <c r="F136">
        <v>4</v>
      </c>
      <c r="G136" s="3">
        <v>0.01875000000000002</v>
      </c>
      <c r="I136">
        <v>0</v>
      </c>
      <c r="J136">
        <v>0</v>
      </c>
      <c r="K136">
        <v>0</v>
      </c>
      <c r="L136" s="8">
        <f t="shared" si="4"/>
        <v>0.018749999999999975</v>
      </c>
    </row>
    <row r="137" spans="1:12" ht="12.75">
      <c r="A137" s="3">
        <v>0.01886574074074076</v>
      </c>
      <c r="C137">
        <v>0</v>
      </c>
      <c r="D137">
        <v>0</v>
      </c>
      <c r="E137">
        <v>0</v>
      </c>
      <c r="F137">
        <v>3</v>
      </c>
      <c r="G137" s="3">
        <v>0.01886574074074076</v>
      </c>
      <c r="I137">
        <v>0</v>
      </c>
      <c r="J137">
        <v>0</v>
      </c>
      <c r="K137">
        <v>0</v>
      </c>
      <c r="L137" s="8">
        <f t="shared" si="4"/>
        <v>0.018865740740740714</v>
      </c>
    </row>
    <row r="138" spans="1:12" ht="12.75">
      <c r="A138" s="3">
        <v>0.018981481481481502</v>
      </c>
      <c r="C138">
        <v>0</v>
      </c>
      <c r="D138">
        <v>0</v>
      </c>
      <c r="E138">
        <v>0</v>
      </c>
      <c r="F138">
        <v>2</v>
      </c>
      <c r="G138" s="3">
        <v>0.018981481481481502</v>
      </c>
      <c r="I138">
        <v>0</v>
      </c>
      <c r="J138">
        <v>0</v>
      </c>
      <c r="K138">
        <v>0</v>
      </c>
      <c r="L138" s="8">
        <f t="shared" si="4"/>
        <v>0.018981481481481453</v>
      </c>
    </row>
    <row r="139" spans="1:12" ht="12.75">
      <c r="A139" s="3">
        <v>0.019097222222222245</v>
      </c>
      <c r="C139">
        <v>0</v>
      </c>
      <c r="D139">
        <v>0</v>
      </c>
      <c r="E139">
        <v>0</v>
      </c>
      <c r="F139">
        <v>1</v>
      </c>
      <c r="G139" s="3">
        <v>0.019097222222222245</v>
      </c>
      <c r="I139">
        <v>0</v>
      </c>
      <c r="J139">
        <v>0</v>
      </c>
      <c r="K139">
        <v>0</v>
      </c>
      <c r="L139" s="8">
        <f t="shared" si="4"/>
        <v>0.019097222222222193</v>
      </c>
    </row>
    <row r="140" spans="1:12" ht="12.75">
      <c r="A140" s="3">
        <v>0.019212962962962984</v>
      </c>
      <c r="C140">
        <v>0</v>
      </c>
      <c r="D140">
        <v>0</v>
      </c>
      <c r="E140">
        <v>0</v>
      </c>
      <c r="F140">
        <v>0</v>
      </c>
      <c r="G140" s="3">
        <v>0.019212962962962984</v>
      </c>
      <c r="I140">
        <v>0</v>
      </c>
      <c r="J140">
        <v>0</v>
      </c>
      <c r="K140">
        <v>0</v>
      </c>
      <c r="L140" s="8">
        <f t="shared" si="4"/>
        <v>0.01921296296296293</v>
      </c>
    </row>
  </sheetData>
  <sheetProtection password="8D3F" sheet="1"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23"/>
  <sheetViews>
    <sheetView zoomScale="72" zoomScaleNormal="72" zoomScalePageLayoutView="0" workbookViewId="0" topLeftCell="A1">
      <selection activeCell="E2" sqref="E2"/>
    </sheetView>
  </sheetViews>
  <sheetFormatPr defaultColWidth="11.57421875" defaultRowHeight="12.75"/>
  <cols>
    <col min="1" max="1" width="11.57421875" style="3" customWidth="1"/>
    <col min="2" max="6" width="11.57421875" style="0" customWidth="1"/>
    <col min="7" max="7" width="11.57421875" style="3" customWidth="1"/>
  </cols>
  <sheetData>
    <row r="1" spans="1:11" ht="12.75">
      <c r="A1" s="3" t="s">
        <v>191</v>
      </c>
      <c r="B1" s="1" t="s">
        <v>193</v>
      </c>
      <c r="C1" s="1"/>
      <c r="D1" s="2" t="s">
        <v>194</v>
      </c>
      <c r="E1" s="1"/>
      <c r="F1" s="1"/>
      <c r="G1" s="3" t="s">
        <v>191</v>
      </c>
      <c r="H1" s="1" t="s">
        <v>193</v>
      </c>
      <c r="I1" s="1"/>
      <c r="J1" s="1"/>
      <c r="K1" s="1"/>
    </row>
    <row r="3" spans="1:9" ht="12.75">
      <c r="A3" s="3">
        <v>1.1574074074496843E-07</v>
      </c>
      <c r="C3">
        <v>60</v>
      </c>
      <c r="E3" s="5" t="s">
        <v>185</v>
      </c>
      <c r="G3" s="3">
        <v>0</v>
      </c>
      <c r="I3">
        <v>60</v>
      </c>
    </row>
    <row r="4" spans="1:9" ht="12.75">
      <c r="A4" s="3">
        <v>1.1689814814818972E-05</v>
      </c>
      <c r="C4">
        <v>60</v>
      </c>
      <c r="E4" s="5" t="s">
        <v>186</v>
      </c>
      <c r="G4" s="3">
        <v>1.1574074074074073E-05</v>
      </c>
      <c r="I4">
        <v>60</v>
      </c>
    </row>
    <row r="5" spans="1:9" ht="12.75">
      <c r="A5" s="3">
        <v>2.3263888888892977E-05</v>
      </c>
      <c r="C5">
        <v>60</v>
      </c>
      <c r="E5" s="5" t="s">
        <v>187</v>
      </c>
      <c r="G5" s="3">
        <v>2.3148148148148147E-05</v>
      </c>
      <c r="I5">
        <v>60</v>
      </c>
    </row>
    <row r="6" spans="1:9" ht="12.75">
      <c r="A6" s="3">
        <v>3.483796296296698E-05</v>
      </c>
      <c r="C6">
        <v>60</v>
      </c>
      <c r="E6" s="5" t="s">
        <v>188</v>
      </c>
      <c r="G6" s="3">
        <v>3.472222222222222E-05</v>
      </c>
      <c r="I6">
        <v>60</v>
      </c>
    </row>
    <row r="7" spans="1:9" ht="12.75">
      <c r="A7" s="3">
        <v>4.6412037037040985E-05</v>
      </c>
      <c r="C7">
        <v>60</v>
      </c>
      <c r="E7" s="5" t="s">
        <v>185</v>
      </c>
      <c r="G7" s="3">
        <v>4.6296296296296294E-05</v>
      </c>
      <c r="I7">
        <v>60</v>
      </c>
    </row>
    <row r="8" spans="1:9" ht="12.75">
      <c r="A8" s="3">
        <v>5.798611111111499E-05</v>
      </c>
      <c r="C8">
        <v>60</v>
      </c>
      <c r="G8" s="3">
        <v>5.7870370370370366E-05</v>
      </c>
      <c r="I8">
        <v>60</v>
      </c>
    </row>
    <row r="9" spans="1:9" ht="12.75">
      <c r="A9" s="3">
        <v>6.956018518518899E-05</v>
      </c>
      <c r="C9">
        <v>60</v>
      </c>
      <c r="G9" s="3">
        <v>6.944444444444444E-05</v>
      </c>
      <c r="I9">
        <v>60</v>
      </c>
    </row>
    <row r="10" spans="1:9" ht="12.75">
      <c r="A10" s="3">
        <v>8.1134259259263E-05</v>
      </c>
      <c r="C10">
        <v>60</v>
      </c>
      <c r="G10" s="3">
        <v>8.101851851851852E-05</v>
      </c>
      <c r="I10">
        <v>60</v>
      </c>
    </row>
    <row r="11" spans="1:9" ht="12.75">
      <c r="A11" s="3">
        <v>9.2708333333337E-05</v>
      </c>
      <c r="C11">
        <v>60</v>
      </c>
      <c r="G11" s="3">
        <v>9.259259259259259E-05</v>
      </c>
      <c r="I11">
        <v>60</v>
      </c>
    </row>
    <row r="12" spans="1:9" ht="12.75">
      <c r="A12" s="3">
        <v>0.000104282407407411</v>
      </c>
      <c r="C12">
        <v>60</v>
      </c>
      <c r="G12" s="3">
        <v>0.00010416666666666666</v>
      </c>
      <c r="I12">
        <v>60</v>
      </c>
    </row>
    <row r="13" spans="1:9" ht="12.75">
      <c r="A13" s="3">
        <v>0.00011585648148148501</v>
      </c>
      <c r="C13">
        <v>60</v>
      </c>
      <c r="G13" s="3">
        <v>0.00011574074074074073</v>
      </c>
      <c r="I13">
        <v>60</v>
      </c>
    </row>
    <row r="14" spans="1:9" ht="12.75">
      <c r="A14" s="3">
        <v>0.000127430555555559</v>
      </c>
      <c r="C14">
        <v>60</v>
      </c>
      <c r="G14" s="3">
        <v>0.0001273148148148148</v>
      </c>
      <c r="I14">
        <v>60</v>
      </c>
    </row>
    <row r="15" spans="1:9" ht="12.75">
      <c r="A15" s="3">
        <v>0.00013900462962963302</v>
      </c>
      <c r="C15">
        <v>60</v>
      </c>
      <c r="G15" s="3">
        <v>0.0001388888888888889</v>
      </c>
      <c r="I15">
        <v>60</v>
      </c>
    </row>
    <row r="16" spans="1:9" ht="12.75">
      <c r="A16" s="3">
        <v>0.00015057870370370702</v>
      </c>
      <c r="C16">
        <v>60</v>
      </c>
      <c r="G16" s="3">
        <v>0.00015046296296296295</v>
      </c>
      <c r="I16">
        <v>60</v>
      </c>
    </row>
    <row r="17" spans="1:9" ht="12.75">
      <c r="A17" s="3">
        <v>0.00016215277777778103</v>
      </c>
      <c r="C17">
        <v>60</v>
      </c>
      <c r="G17" s="3">
        <v>0.00016203703703703703</v>
      </c>
      <c r="I17">
        <v>60</v>
      </c>
    </row>
    <row r="18" spans="1:9" ht="12.75">
      <c r="A18" s="3">
        <v>0.00017372685185185503</v>
      </c>
      <c r="C18">
        <v>60</v>
      </c>
      <c r="G18" s="3">
        <v>0.0001736111111111111</v>
      </c>
      <c r="I18">
        <v>60</v>
      </c>
    </row>
    <row r="19" spans="1:9" ht="12.75">
      <c r="A19" s="3">
        <v>0.00018530092592592903</v>
      </c>
      <c r="C19">
        <v>60</v>
      </c>
      <c r="G19" s="3">
        <v>0.00018518518518518518</v>
      </c>
      <c r="I19">
        <v>60</v>
      </c>
    </row>
    <row r="20" spans="1:9" ht="12.75">
      <c r="A20" s="3">
        <v>0.00019687500000000304</v>
      </c>
      <c r="C20">
        <v>60</v>
      </c>
      <c r="G20" s="3">
        <v>0.00019675925925925926</v>
      </c>
      <c r="I20">
        <v>60</v>
      </c>
    </row>
    <row r="21" spans="1:9" ht="12.75">
      <c r="A21" s="3">
        <v>0.00020844907407407704</v>
      </c>
      <c r="C21">
        <v>60</v>
      </c>
      <c r="G21" s="3">
        <v>0.00020833333333333332</v>
      </c>
      <c r="I21">
        <v>60</v>
      </c>
    </row>
    <row r="22" spans="1:9" ht="12.75">
      <c r="A22" s="3">
        <v>0.00022002314814815105</v>
      </c>
      <c r="C22">
        <v>60</v>
      </c>
      <c r="G22" s="3">
        <v>0.0002199074074074074</v>
      </c>
      <c r="I22">
        <v>60</v>
      </c>
    </row>
    <row r="23" spans="1:9" ht="12.75">
      <c r="A23" s="3">
        <v>0.00023159722222222505</v>
      </c>
      <c r="C23">
        <v>60</v>
      </c>
      <c r="G23" s="3">
        <v>0.00023148148148148146</v>
      </c>
      <c r="I23">
        <v>60</v>
      </c>
    </row>
    <row r="24" spans="1:9" ht="12.75">
      <c r="A24" s="3">
        <v>0.00024317129629629905</v>
      </c>
      <c r="C24">
        <v>60</v>
      </c>
      <c r="G24" s="3">
        <v>0.00024305555555555555</v>
      </c>
      <c r="I24">
        <v>60</v>
      </c>
    </row>
    <row r="25" spans="1:9" ht="12.75">
      <c r="A25" s="3">
        <v>0.00025474537037037306</v>
      </c>
      <c r="C25">
        <v>60</v>
      </c>
      <c r="G25" s="3">
        <v>0.0002546296296296296</v>
      </c>
      <c r="I25">
        <v>60</v>
      </c>
    </row>
    <row r="26" spans="1:9" ht="12.75">
      <c r="A26" s="3">
        <v>0.00026631944444444706</v>
      </c>
      <c r="C26">
        <v>60</v>
      </c>
      <c r="G26" s="3">
        <v>0.00026620370370370367</v>
      </c>
      <c r="I26">
        <v>60</v>
      </c>
    </row>
    <row r="27" spans="1:9" ht="12.75">
      <c r="A27" s="3">
        <v>0.00027789351851852107</v>
      </c>
      <c r="C27">
        <v>60</v>
      </c>
      <c r="G27" s="3">
        <v>0.0002777777777777778</v>
      </c>
      <c r="I27">
        <v>60</v>
      </c>
    </row>
    <row r="28" spans="1:9" ht="12.75">
      <c r="A28" s="3">
        <v>0.00028946759259259507</v>
      </c>
      <c r="C28">
        <v>60</v>
      </c>
      <c r="G28" s="3">
        <v>0.00028935185185185184</v>
      </c>
      <c r="I28">
        <v>60</v>
      </c>
    </row>
    <row r="29" spans="1:9" ht="12.75">
      <c r="A29" s="3">
        <v>0.0003010416666666691</v>
      </c>
      <c r="C29">
        <v>60</v>
      </c>
      <c r="G29" s="3">
        <v>0.0003009259259259259</v>
      </c>
      <c r="I29">
        <v>60</v>
      </c>
    </row>
    <row r="30" spans="1:9" ht="12.75">
      <c r="A30" s="3">
        <v>0.0003126157407407431</v>
      </c>
      <c r="C30">
        <v>60</v>
      </c>
      <c r="G30" s="3">
        <v>0.0003125</v>
      </c>
      <c r="I30">
        <v>60</v>
      </c>
    </row>
    <row r="31" spans="1:9" ht="12.75">
      <c r="A31" s="3">
        <v>0.0003241898148148171</v>
      </c>
      <c r="C31">
        <v>60</v>
      </c>
      <c r="G31" s="3">
        <v>0.00032407407407407406</v>
      </c>
      <c r="I31">
        <v>60</v>
      </c>
    </row>
    <row r="32" spans="1:9" ht="12.75">
      <c r="A32" s="3">
        <v>0.0003357638888888911</v>
      </c>
      <c r="C32">
        <v>60</v>
      </c>
      <c r="G32" s="3">
        <v>0.0003356481481481481</v>
      </c>
      <c r="I32">
        <v>60</v>
      </c>
    </row>
    <row r="33" spans="1:9" ht="12.75">
      <c r="A33" s="3">
        <v>0.0003473379629629651</v>
      </c>
      <c r="C33">
        <v>60</v>
      </c>
      <c r="G33" s="3">
        <v>0.0003472222222222222</v>
      </c>
      <c r="I33">
        <v>60</v>
      </c>
    </row>
    <row r="34" spans="1:9" ht="12.75">
      <c r="A34" s="3">
        <v>0.0003589120370370391</v>
      </c>
      <c r="C34">
        <v>60</v>
      </c>
      <c r="G34" s="3">
        <v>0.0003587962962962963</v>
      </c>
      <c r="I34">
        <v>60</v>
      </c>
    </row>
    <row r="35" spans="1:9" ht="12.75">
      <c r="A35" s="3">
        <v>0.0003704861111111131</v>
      </c>
      <c r="C35">
        <v>60</v>
      </c>
      <c r="G35" s="3">
        <v>0.00037037037037037035</v>
      </c>
      <c r="I35">
        <v>60</v>
      </c>
    </row>
    <row r="36" spans="1:9" ht="12.75">
      <c r="A36" s="3">
        <v>0.0003820601851851871</v>
      </c>
      <c r="C36">
        <v>60</v>
      </c>
      <c r="G36" s="3">
        <v>0.0003819444444444444</v>
      </c>
      <c r="I36">
        <v>60</v>
      </c>
    </row>
    <row r="37" spans="1:9" ht="12.75">
      <c r="A37" s="3">
        <v>0.0003936342592592611</v>
      </c>
      <c r="C37">
        <v>60</v>
      </c>
      <c r="G37" s="3">
        <v>0.0003935185185185185</v>
      </c>
      <c r="I37">
        <v>60</v>
      </c>
    </row>
    <row r="38" spans="1:9" ht="12.75">
      <c r="A38" s="3">
        <v>0.0004052083333333351</v>
      </c>
      <c r="C38">
        <v>60</v>
      </c>
      <c r="G38" s="3">
        <v>0.0004050925925925926</v>
      </c>
      <c r="I38">
        <v>60</v>
      </c>
    </row>
    <row r="39" spans="1:9" ht="12.75">
      <c r="A39" s="3">
        <v>0.0004167824074074091</v>
      </c>
      <c r="C39">
        <v>60</v>
      </c>
      <c r="G39" s="3">
        <v>0.00041666666666666664</v>
      </c>
      <c r="I39">
        <v>60</v>
      </c>
    </row>
    <row r="40" spans="1:9" ht="12.75">
      <c r="A40" s="3">
        <v>0.0004283564814814831</v>
      </c>
      <c r="C40">
        <v>60</v>
      </c>
      <c r="G40" s="3">
        <v>0.0004282407407407407</v>
      </c>
      <c r="I40">
        <v>60</v>
      </c>
    </row>
    <row r="41" spans="1:9" ht="12.75">
      <c r="A41" s="3">
        <v>0.0004399305555555571</v>
      </c>
      <c r="C41">
        <v>60</v>
      </c>
      <c r="G41" s="3">
        <v>0.0004398148148148148</v>
      </c>
      <c r="I41">
        <v>60</v>
      </c>
    </row>
    <row r="42" spans="1:9" ht="12.75">
      <c r="A42" s="3">
        <v>0.0004515046296296311</v>
      </c>
      <c r="C42">
        <v>60</v>
      </c>
      <c r="G42" s="3">
        <v>0.00045138888888888887</v>
      </c>
      <c r="I42">
        <v>60</v>
      </c>
    </row>
    <row r="43" spans="1:9" ht="12.75">
      <c r="A43" s="3">
        <v>0.00046307870370370513</v>
      </c>
      <c r="C43">
        <v>60</v>
      </c>
      <c r="G43" s="3">
        <v>0.0004629629629629629</v>
      </c>
      <c r="I43">
        <v>60</v>
      </c>
    </row>
    <row r="44" spans="1:9" ht="12.75">
      <c r="A44" s="3">
        <v>0.00047465277777777913</v>
      </c>
      <c r="C44">
        <v>60</v>
      </c>
      <c r="G44" s="3">
        <v>0.00047453703703703704</v>
      </c>
      <c r="I44">
        <v>60</v>
      </c>
    </row>
    <row r="45" spans="1:9" ht="12.75">
      <c r="A45" s="3">
        <v>0.00048622685185185314</v>
      </c>
      <c r="C45">
        <v>60</v>
      </c>
      <c r="G45" s="3">
        <v>0.0004861111111111111</v>
      </c>
      <c r="I45">
        <v>60</v>
      </c>
    </row>
    <row r="46" spans="1:9" ht="12.75">
      <c r="A46" s="3">
        <v>0.0004978009259259271</v>
      </c>
      <c r="C46">
        <v>60</v>
      </c>
      <c r="G46" s="3">
        <v>0.0004976851851851852</v>
      </c>
      <c r="I46">
        <v>60</v>
      </c>
    </row>
    <row r="47" spans="1:9" ht="12.75">
      <c r="A47" s="3">
        <v>0.0005093750000000011</v>
      </c>
      <c r="C47">
        <v>60</v>
      </c>
      <c r="G47" s="3">
        <v>0.0005092592592592592</v>
      </c>
      <c r="I47">
        <v>60</v>
      </c>
    </row>
    <row r="48" spans="1:9" ht="12.75">
      <c r="A48" s="3">
        <v>0.0005209490740740752</v>
      </c>
      <c r="C48">
        <v>60</v>
      </c>
      <c r="G48" s="3">
        <v>0.0005208333333333333</v>
      </c>
      <c r="I48">
        <v>60</v>
      </c>
    </row>
    <row r="49" spans="1:9" ht="12.75">
      <c r="A49" s="3">
        <v>0.0005325231481481492</v>
      </c>
      <c r="C49">
        <v>60</v>
      </c>
      <c r="G49" s="3">
        <v>0.0005324074074074073</v>
      </c>
      <c r="I49">
        <v>60</v>
      </c>
    </row>
    <row r="50" spans="1:9" ht="12.75">
      <c r="A50" s="3">
        <v>0.0005440972222222232</v>
      </c>
      <c r="C50">
        <v>60</v>
      </c>
      <c r="G50" s="3">
        <v>0.0005439814814814814</v>
      </c>
      <c r="I50">
        <v>60</v>
      </c>
    </row>
    <row r="51" spans="1:9" ht="12.75">
      <c r="A51" s="3">
        <v>0.0005556712962962972</v>
      </c>
      <c r="C51">
        <v>60</v>
      </c>
      <c r="G51" s="3">
        <v>0.0005555555555555556</v>
      </c>
      <c r="I51">
        <v>60</v>
      </c>
    </row>
    <row r="52" spans="1:9" ht="12.75">
      <c r="A52" s="3">
        <v>0.0005672453703703712</v>
      </c>
      <c r="C52">
        <v>60</v>
      </c>
      <c r="G52" s="3">
        <v>0.0005671296296296296</v>
      </c>
      <c r="I52">
        <v>60</v>
      </c>
    </row>
    <row r="53" spans="1:9" ht="12.75">
      <c r="A53" s="3">
        <v>0.0005788194444444452</v>
      </c>
      <c r="C53">
        <v>60</v>
      </c>
      <c r="G53" s="3">
        <v>0.0005787037037037037</v>
      </c>
      <c r="I53">
        <v>60</v>
      </c>
    </row>
    <row r="54" spans="1:9" ht="12.75">
      <c r="A54" s="3">
        <v>0.0005903935185185192</v>
      </c>
      <c r="C54">
        <v>60</v>
      </c>
      <c r="G54" s="3">
        <v>0.0005902777777777778</v>
      </c>
      <c r="I54">
        <v>60</v>
      </c>
    </row>
    <row r="55" spans="1:9" ht="12.75">
      <c r="A55" s="3">
        <v>0.0006019675925925932</v>
      </c>
      <c r="C55">
        <v>60</v>
      </c>
      <c r="G55" s="3">
        <v>0.0006018518518518518</v>
      </c>
      <c r="I55">
        <v>60</v>
      </c>
    </row>
    <row r="56" spans="1:9" ht="12.75">
      <c r="A56" s="3">
        <v>0.0006135416666666672</v>
      </c>
      <c r="C56">
        <v>60</v>
      </c>
      <c r="G56" s="3">
        <v>0.0006134259259259259</v>
      </c>
      <c r="I56">
        <v>60</v>
      </c>
    </row>
    <row r="57" spans="1:9" ht="12.75">
      <c r="A57" s="3">
        <v>0.0006251157407407412</v>
      </c>
      <c r="C57">
        <v>60</v>
      </c>
      <c r="G57" s="3">
        <v>0.000625</v>
      </c>
      <c r="I57">
        <v>60</v>
      </c>
    </row>
    <row r="58" spans="1:9" ht="12.75">
      <c r="A58" s="3">
        <v>0.0006366898148148152</v>
      </c>
      <c r="C58">
        <v>60</v>
      </c>
      <c r="G58" s="3">
        <v>0.000636574074074074</v>
      </c>
      <c r="I58">
        <v>60</v>
      </c>
    </row>
    <row r="59" spans="1:9" ht="12.75">
      <c r="A59" s="3">
        <v>0.0006482638888888892</v>
      </c>
      <c r="C59">
        <v>60</v>
      </c>
      <c r="G59" s="3">
        <v>0.0006481481481481481</v>
      </c>
      <c r="I59">
        <v>60</v>
      </c>
    </row>
    <row r="60" spans="1:9" ht="12.75">
      <c r="A60" s="3">
        <v>0.0006598379629629632</v>
      </c>
      <c r="C60">
        <v>60</v>
      </c>
      <c r="G60" s="3">
        <v>0.0006597222222222222</v>
      </c>
      <c r="I60">
        <v>60</v>
      </c>
    </row>
    <row r="61" spans="1:9" ht="12.75">
      <c r="A61" s="3">
        <v>0.0006714120370370372</v>
      </c>
      <c r="C61">
        <v>60</v>
      </c>
      <c r="G61" s="3">
        <v>0.0006712962962962962</v>
      </c>
      <c r="I61">
        <v>60</v>
      </c>
    </row>
    <row r="62" spans="1:9" ht="12.75">
      <c r="A62" s="3">
        <v>0.0006829861111111112</v>
      </c>
      <c r="C62">
        <v>60</v>
      </c>
      <c r="G62" s="3">
        <v>0.0006828703703703704</v>
      </c>
      <c r="I62">
        <v>60</v>
      </c>
    </row>
    <row r="63" spans="1:9" ht="12.75">
      <c r="A63" s="3">
        <v>0.0006945601851851852</v>
      </c>
      <c r="C63">
        <v>59</v>
      </c>
      <c r="G63" s="3">
        <v>0.0006944444444444444</v>
      </c>
      <c r="I63">
        <v>60</v>
      </c>
    </row>
    <row r="64" spans="1:9" ht="12.75">
      <c r="A64" s="3">
        <v>0.0007061342592592592</v>
      </c>
      <c r="C64">
        <v>58</v>
      </c>
      <c r="G64" s="3">
        <v>0.0007059027777777778</v>
      </c>
      <c r="I64">
        <v>59</v>
      </c>
    </row>
    <row r="65" spans="1:9" ht="12.75">
      <c r="A65" s="3">
        <v>0.0007177083333333332</v>
      </c>
      <c r="C65">
        <v>57</v>
      </c>
      <c r="G65" s="3">
        <v>0.0007174768518518518</v>
      </c>
      <c r="I65">
        <v>58</v>
      </c>
    </row>
    <row r="66" spans="1:9" ht="12.75">
      <c r="A66" s="3">
        <v>0.0007292824074074072</v>
      </c>
      <c r="C66">
        <v>56</v>
      </c>
      <c r="G66" s="3">
        <v>0.0007291666666666666</v>
      </c>
      <c r="I66">
        <v>57</v>
      </c>
    </row>
    <row r="67" spans="1:9" ht="12.75">
      <c r="A67" s="3">
        <v>0.0007408564814814812</v>
      </c>
      <c r="C67">
        <v>55</v>
      </c>
      <c r="G67" s="3">
        <v>0.0007407407407407407</v>
      </c>
      <c r="I67">
        <v>56</v>
      </c>
    </row>
    <row r="68" spans="1:9" ht="12.75">
      <c r="A68" s="3">
        <v>0.0007524305555555552</v>
      </c>
      <c r="C68">
        <v>54</v>
      </c>
      <c r="G68" s="3">
        <v>0.0007523148148148148</v>
      </c>
      <c r="I68">
        <v>55</v>
      </c>
    </row>
    <row r="69" spans="1:9" ht="12.75">
      <c r="A69" s="3">
        <v>0.0007640046296296292</v>
      </c>
      <c r="C69">
        <v>53</v>
      </c>
      <c r="G69" s="3">
        <v>0.0007638888888888888</v>
      </c>
      <c r="I69">
        <v>54</v>
      </c>
    </row>
    <row r="70" spans="1:9" ht="12.75">
      <c r="A70" s="3">
        <v>0.0007755787037037032</v>
      </c>
      <c r="C70">
        <v>52</v>
      </c>
      <c r="G70" s="3">
        <v>0.0007754629629629629</v>
      </c>
      <c r="I70">
        <v>53</v>
      </c>
    </row>
    <row r="71" spans="1:9" ht="12.75">
      <c r="A71" s="3">
        <v>0.0007871527777777772</v>
      </c>
      <c r="C71">
        <v>51</v>
      </c>
      <c r="G71" s="3">
        <v>0.000787037037037037</v>
      </c>
      <c r="I71">
        <v>52</v>
      </c>
    </row>
    <row r="72" spans="1:9" ht="12.75">
      <c r="A72" s="3">
        <v>0.0007987268518518512</v>
      </c>
      <c r="C72">
        <v>50</v>
      </c>
      <c r="G72" s="3">
        <v>0.000798611111111111</v>
      </c>
      <c r="I72">
        <v>51</v>
      </c>
    </row>
    <row r="73" spans="1:9" ht="12.75">
      <c r="A73" s="3">
        <v>0.0008103009259259253</v>
      </c>
      <c r="C73">
        <v>49</v>
      </c>
      <c r="G73" s="3">
        <v>0.0008101851851851852</v>
      </c>
      <c r="I73">
        <v>50</v>
      </c>
    </row>
    <row r="74" spans="1:9" ht="12.75">
      <c r="A74" s="3">
        <v>0.0008218749999999993</v>
      </c>
      <c r="C74">
        <v>48</v>
      </c>
      <c r="G74" s="3">
        <v>0.0008217592592592592</v>
      </c>
      <c r="I74">
        <v>49</v>
      </c>
    </row>
    <row r="75" spans="1:9" ht="12.75">
      <c r="A75" s="3">
        <v>0.0008334490740740733</v>
      </c>
      <c r="C75">
        <v>47</v>
      </c>
      <c r="G75" s="3">
        <v>0.0008333333333333333</v>
      </c>
      <c r="I75">
        <v>48</v>
      </c>
    </row>
    <row r="76" spans="1:9" ht="12.75">
      <c r="A76" s="3">
        <v>0.0008450231481481473</v>
      </c>
      <c r="C76">
        <v>46</v>
      </c>
      <c r="G76" s="3">
        <v>0.0008449074074074074</v>
      </c>
      <c r="I76">
        <v>47</v>
      </c>
    </row>
    <row r="77" spans="1:9" ht="12.75">
      <c r="A77" s="3">
        <v>0.0008565972222222213</v>
      </c>
      <c r="C77">
        <v>45</v>
      </c>
      <c r="G77" s="3">
        <v>0.0008564814814814814</v>
      </c>
      <c r="I77">
        <v>46</v>
      </c>
    </row>
    <row r="78" spans="1:9" ht="12.75">
      <c r="A78" s="3">
        <v>0.0008681712962962953</v>
      </c>
      <c r="C78">
        <v>44</v>
      </c>
      <c r="G78" s="3">
        <v>0.0008680555555555555</v>
      </c>
      <c r="I78">
        <v>45</v>
      </c>
    </row>
    <row r="79" spans="1:9" ht="12.75">
      <c r="A79" s="3">
        <v>0.0008797453703703693</v>
      </c>
      <c r="C79">
        <v>43</v>
      </c>
      <c r="G79" s="3">
        <v>0.0008796296296296296</v>
      </c>
      <c r="I79">
        <v>44</v>
      </c>
    </row>
    <row r="80" spans="1:9" ht="12.75">
      <c r="A80" s="3">
        <v>0.0008913194444444433</v>
      </c>
      <c r="C80">
        <v>42</v>
      </c>
      <c r="G80" s="3">
        <v>0.0008912037037037036</v>
      </c>
      <c r="I80">
        <v>43</v>
      </c>
    </row>
    <row r="81" spans="1:9" ht="12.75">
      <c r="A81" s="3">
        <v>0.0009028935185185173</v>
      </c>
      <c r="C81">
        <v>41</v>
      </c>
      <c r="G81" s="3">
        <v>0.0009027777777777777</v>
      </c>
      <c r="I81">
        <v>42</v>
      </c>
    </row>
    <row r="82" spans="1:9" ht="12.75">
      <c r="A82" s="3">
        <v>0.0009144675925925913</v>
      </c>
      <c r="C82">
        <v>40</v>
      </c>
      <c r="G82" s="3">
        <v>0.0009143518518518518</v>
      </c>
      <c r="I82">
        <v>41</v>
      </c>
    </row>
    <row r="83" spans="1:9" ht="12.75">
      <c r="A83" s="3">
        <v>0.0009260416666666653</v>
      </c>
      <c r="C83">
        <v>39</v>
      </c>
      <c r="G83" s="3">
        <v>0.0009259259259259259</v>
      </c>
      <c r="I83">
        <v>40</v>
      </c>
    </row>
    <row r="84" spans="1:9" ht="12.75">
      <c r="A84" s="3">
        <v>0.0009376157407407393</v>
      </c>
      <c r="C84">
        <v>38</v>
      </c>
      <c r="G84" s="3">
        <v>0.0009375</v>
      </c>
      <c r="I84">
        <v>39</v>
      </c>
    </row>
    <row r="85" spans="1:9" ht="12.75">
      <c r="A85" s="3">
        <v>0.0009491898148148133</v>
      </c>
      <c r="C85">
        <v>37</v>
      </c>
      <c r="G85" s="3">
        <v>0.0009490740740740741</v>
      </c>
      <c r="I85">
        <v>38</v>
      </c>
    </row>
    <row r="86" spans="1:9" ht="12.75">
      <c r="A86" s="3">
        <v>0.0009607638888888873</v>
      </c>
      <c r="C86">
        <v>36</v>
      </c>
      <c r="G86" s="3">
        <v>0.0009606481481481481</v>
      </c>
      <c r="I86">
        <v>37</v>
      </c>
    </row>
    <row r="87" spans="1:9" ht="12.75">
      <c r="A87" s="3">
        <v>0.0009723379629629613</v>
      </c>
      <c r="C87">
        <v>35</v>
      </c>
      <c r="G87" s="3">
        <v>0.0009722222222222222</v>
      </c>
      <c r="I87">
        <v>36</v>
      </c>
    </row>
    <row r="88" spans="1:9" ht="12.75">
      <c r="A88" s="3">
        <v>0.0009839120370370353</v>
      </c>
      <c r="C88">
        <v>34</v>
      </c>
      <c r="G88" s="3">
        <v>0.0009837962962962962</v>
      </c>
      <c r="I88">
        <v>35</v>
      </c>
    </row>
    <row r="89" spans="1:9" ht="12.75">
      <c r="A89" s="3">
        <v>0.0009954861111111093</v>
      </c>
      <c r="C89">
        <v>33</v>
      </c>
      <c r="G89" s="3">
        <v>0.0009953703703703704</v>
      </c>
      <c r="I89">
        <v>34</v>
      </c>
    </row>
    <row r="90" spans="1:9" ht="12.75">
      <c r="A90" s="3">
        <v>0.0010070601851851833</v>
      </c>
      <c r="C90">
        <v>32</v>
      </c>
      <c r="G90" s="3">
        <v>0.0010069444444444444</v>
      </c>
      <c r="I90">
        <v>33</v>
      </c>
    </row>
    <row r="91" spans="1:9" ht="12.75">
      <c r="A91" s="3">
        <v>0.0010186342592592573</v>
      </c>
      <c r="C91">
        <v>31</v>
      </c>
      <c r="G91" s="3">
        <v>0.0010185185185185184</v>
      </c>
      <c r="I91">
        <v>32</v>
      </c>
    </row>
    <row r="92" spans="1:9" ht="12.75">
      <c r="A92" s="3">
        <v>0.0010302083333333313</v>
      </c>
      <c r="C92">
        <v>30</v>
      </c>
      <c r="G92" s="3">
        <v>0.0010300925925925926</v>
      </c>
      <c r="I92">
        <v>31</v>
      </c>
    </row>
    <row r="93" spans="1:9" ht="12.75">
      <c r="A93" s="3">
        <v>0.0010417824074074053</v>
      </c>
      <c r="C93">
        <v>29</v>
      </c>
      <c r="G93" s="3">
        <v>0.0010416666666666667</v>
      </c>
      <c r="I93">
        <v>30</v>
      </c>
    </row>
    <row r="94" spans="1:9" ht="12.75">
      <c r="A94" s="3">
        <v>0.0010533564814814793</v>
      </c>
      <c r="C94">
        <v>28</v>
      </c>
      <c r="G94" s="3">
        <v>0.0010532407407407407</v>
      </c>
      <c r="I94">
        <v>29</v>
      </c>
    </row>
    <row r="95" spans="1:9" ht="12.75">
      <c r="A95" s="3">
        <v>0.0010649305555555533</v>
      </c>
      <c r="C95">
        <v>27</v>
      </c>
      <c r="G95" s="3">
        <v>0.0010648148148148147</v>
      </c>
      <c r="I95">
        <v>28</v>
      </c>
    </row>
    <row r="96" spans="1:9" ht="12.75">
      <c r="A96" s="3">
        <v>0.0010765046296296273</v>
      </c>
      <c r="C96">
        <v>26</v>
      </c>
      <c r="G96" s="3">
        <v>0.0010763888888888889</v>
      </c>
      <c r="I96">
        <v>27</v>
      </c>
    </row>
    <row r="97" spans="1:9" ht="12.75">
      <c r="A97" s="3">
        <v>0.0010880787037037013</v>
      </c>
      <c r="C97">
        <v>25</v>
      </c>
      <c r="G97" s="3">
        <v>0.0010879629629629629</v>
      </c>
      <c r="I97">
        <v>26</v>
      </c>
    </row>
    <row r="98" spans="1:9" ht="12.75">
      <c r="A98" s="3">
        <v>0.0010996527777777754</v>
      </c>
      <c r="C98">
        <v>24</v>
      </c>
      <c r="G98" s="3">
        <v>0.0010995370370370369</v>
      </c>
      <c r="I98">
        <v>25</v>
      </c>
    </row>
    <row r="99" spans="1:9" ht="12.75">
      <c r="A99" s="3">
        <v>0.0011112268518518494</v>
      </c>
      <c r="C99">
        <v>23</v>
      </c>
      <c r="G99" s="3">
        <v>0.0011111111111111111</v>
      </c>
      <c r="I99">
        <v>24</v>
      </c>
    </row>
    <row r="100" spans="1:9" ht="12.75">
      <c r="A100" s="3">
        <v>0.0011228009259259234</v>
      </c>
      <c r="C100">
        <v>22</v>
      </c>
      <c r="G100" s="3">
        <v>0.0011226851851851851</v>
      </c>
      <c r="I100">
        <v>23</v>
      </c>
    </row>
    <row r="101" spans="1:9" ht="12.75">
      <c r="A101" s="3">
        <v>0.0011343749999999974</v>
      </c>
      <c r="C101">
        <v>21</v>
      </c>
      <c r="G101" s="3">
        <v>0.0011342592592592591</v>
      </c>
      <c r="I101">
        <v>22</v>
      </c>
    </row>
    <row r="102" spans="1:9" ht="12.75">
      <c r="A102" s="3">
        <v>0.0011459490740740714</v>
      </c>
      <c r="C102">
        <v>20</v>
      </c>
      <c r="G102" s="3">
        <v>0.0011458333333333333</v>
      </c>
      <c r="I102">
        <v>21</v>
      </c>
    </row>
    <row r="103" spans="1:9" ht="12.75">
      <c r="A103" s="3">
        <v>0.0011575231481481454</v>
      </c>
      <c r="C103">
        <v>19</v>
      </c>
      <c r="G103" s="3">
        <v>0.0011574074074074073</v>
      </c>
      <c r="I103">
        <v>20</v>
      </c>
    </row>
    <row r="104" spans="1:9" ht="12.75">
      <c r="A104" s="3">
        <v>0.0011690972222222194</v>
      </c>
      <c r="C104">
        <v>18</v>
      </c>
      <c r="G104" s="3">
        <v>0.0011689814814814813</v>
      </c>
      <c r="I104">
        <v>19</v>
      </c>
    </row>
    <row r="105" spans="1:9" ht="12.75">
      <c r="A105" s="3">
        <v>0.0011806712962962934</v>
      </c>
      <c r="C105">
        <v>17</v>
      </c>
      <c r="G105" s="3">
        <v>0.0011805555555555556</v>
      </c>
      <c r="I105">
        <v>18</v>
      </c>
    </row>
    <row r="106" spans="1:9" ht="12.75">
      <c r="A106" s="3">
        <v>0.0011922453703703674</v>
      </c>
      <c r="C106">
        <v>16</v>
      </c>
      <c r="G106" s="3">
        <v>0.0011921296296296296</v>
      </c>
      <c r="I106">
        <v>17</v>
      </c>
    </row>
    <row r="107" spans="1:9" ht="12.75">
      <c r="A107" s="3">
        <v>0.0012038194444444414</v>
      </c>
      <c r="C107">
        <v>15</v>
      </c>
      <c r="G107" s="3">
        <v>0.0012037037037037036</v>
      </c>
      <c r="I107">
        <v>16</v>
      </c>
    </row>
    <row r="108" spans="1:9" ht="12.75">
      <c r="A108" s="3">
        <v>0.0012153935185185154</v>
      </c>
      <c r="C108">
        <v>14</v>
      </c>
      <c r="G108" s="3">
        <v>0.0012152777777777778</v>
      </c>
      <c r="I108">
        <v>15</v>
      </c>
    </row>
    <row r="109" spans="1:9" ht="12.75">
      <c r="A109" s="3">
        <v>0.0012269675925925894</v>
      </c>
      <c r="C109">
        <v>13</v>
      </c>
      <c r="G109" s="3">
        <v>0.0012268518518518518</v>
      </c>
      <c r="I109">
        <v>14</v>
      </c>
    </row>
    <row r="110" spans="1:9" ht="12.75">
      <c r="A110" s="3">
        <v>0.0012385416666666634</v>
      </c>
      <c r="C110">
        <v>12</v>
      </c>
      <c r="G110" s="3">
        <v>0.0012384259259259258</v>
      </c>
      <c r="I110">
        <v>13</v>
      </c>
    </row>
    <row r="111" spans="1:9" ht="12.75">
      <c r="A111" s="3">
        <v>0.0012501157407407374</v>
      </c>
      <c r="C111">
        <v>11</v>
      </c>
      <c r="G111" s="3">
        <v>0.00125</v>
      </c>
      <c r="I111">
        <v>12</v>
      </c>
    </row>
    <row r="112" spans="1:9" ht="12.75">
      <c r="A112" s="3">
        <v>0.0012616898148148114</v>
      </c>
      <c r="C112">
        <v>10</v>
      </c>
      <c r="G112" s="3">
        <v>0.001261574074074074</v>
      </c>
      <c r="I112">
        <v>11</v>
      </c>
    </row>
    <row r="113" spans="1:9" ht="12.75">
      <c r="A113" s="3">
        <v>0.0012732638888888854</v>
      </c>
      <c r="C113">
        <v>9</v>
      </c>
      <c r="G113" s="3">
        <v>0.001273148148148148</v>
      </c>
      <c r="I113">
        <v>10</v>
      </c>
    </row>
    <row r="114" spans="1:9" ht="12.75">
      <c r="A114" s="3">
        <v>0.0012848379629629594</v>
      </c>
      <c r="C114">
        <v>8</v>
      </c>
      <c r="G114" s="3">
        <v>0.0012847222222222223</v>
      </c>
      <c r="I114">
        <v>9</v>
      </c>
    </row>
    <row r="115" spans="1:9" ht="12.75">
      <c r="A115" s="3">
        <v>0.0012964120370370334</v>
      </c>
      <c r="C115">
        <v>7</v>
      </c>
      <c r="G115" s="3">
        <v>0.0012962962962962963</v>
      </c>
      <c r="I115">
        <v>8</v>
      </c>
    </row>
    <row r="116" spans="1:9" ht="12.75">
      <c r="A116" s="3">
        <v>0.0013079861111111074</v>
      </c>
      <c r="C116">
        <v>6</v>
      </c>
      <c r="G116" s="3">
        <v>0.0013078703703703703</v>
      </c>
      <c r="I116">
        <v>7</v>
      </c>
    </row>
    <row r="117" spans="1:9" ht="12.75">
      <c r="A117" s="3">
        <v>0.0013195601851851814</v>
      </c>
      <c r="C117">
        <v>5</v>
      </c>
      <c r="G117" s="3">
        <v>0.0013194444444444445</v>
      </c>
      <c r="I117">
        <v>6</v>
      </c>
    </row>
    <row r="118" spans="1:9" ht="12.75">
      <c r="A118" s="3">
        <v>0.0013311342592592554</v>
      </c>
      <c r="C118">
        <v>4</v>
      </c>
      <c r="G118" s="3">
        <v>0.0013310185185185185</v>
      </c>
      <c r="I118">
        <v>5</v>
      </c>
    </row>
    <row r="119" spans="1:9" ht="12.75">
      <c r="A119" s="3">
        <v>0.0013427083333333294</v>
      </c>
      <c r="C119">
        <v>3</v>
      </c>
      <c r="G119" s="3">
        <v>0.0013425925925925925</v>
      </c>
      <c r="I119">
        <v>4</v>
      </c>
    </row>
    <row r="120" spans="1:9" ht="12.75">
      <c r="A120" s="3">
        <v>0.0013542824074074034</v>
      </c>
      <c r="C120">
        <v>2</v>
      </c>
      <c r="G120" s="3">
        <v>0.0013541666666666665</v>
      </c>
      <c r="I120">
        <v>3</v>
      </c>
    </row>
    <row r="121" spans="1:9" ht="12.75">
      <c r="A121" s="3">
        <v>0.0013658564814814774</v>
      </c>
      <c r="C121">
        <v>1</v>
      </c>
      <c r="G121" s="3">
        <v>0.0013657407407407407</v>
      </c>
      <c r="I121">
        <v>2</v>
      </c>
    </row>
    <row r="122" spans="1:9" ht="12.75">
      <c r="A122" s="3">
        <v>0.0013774305555555514</v>
      </c>
      <c r="C122">
        <v>0</v>
      </c>
      <c r="G122" s="3">
        <v>0.0013773148148148147</v>
      </c>
      <c r="I122">
        <v>1</v>
      </c>
    </row>
    <row r="123" spans="1:9" ht="12.75">
      <c r="A123"/>
      <c r="G123" s="3">
        <v>0.0013888888888888887</v>
      </c>
      <c r="I123">
        <v>0</v>
      </c>
    </row>
  </sheetData>
  <sheetProtection password="8D3F" sheet="1"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b</dc:creator>
  <cp:keywords/>
  <dc:description/>
  <cp:lastModifiedBy>m b</cp:lastModifiedBy>
  <dcterms:created xsi:type="dcterms:W3CDTF">2015-07-30T03:23:51Z</dcterms:created>
  <dcterms:modified xsi:type="dcterms:W3CDTF">2015-07-30T18:05:59Z</dcterms:modified>
  <cp:category/>
  <cp:version/>
  <cp:contentType/>
  <cp:contentStatus/>
</cp:coreProperties>
</file>